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Users\aslagle\Downloads\"/>
    </mc:Choice>
  </mc:AlternateContent>
  <xr:revisionPtr revIDLastSave="0" documentId="13_ncr:1_{F56691E3-128F-4307-86C2-681AEF3540A9}" xr6:coauthVersionLast="36" xr6:coauthVersionMax="36" xr10:uidLastSave="{00000000-0000-0000-0000-000000000000}"/>
  <bookViews>
    <workbookView xWindow="-105" yWindow="-105" windowWidth="19425" windowHeight="10425" tabRatio="819" activeTab="2" xr2:uid="{00000000-000D-0000-FFFF-FFFF00000000}"/>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91029"/>
</workbook>
</file>

<file path=xl/calcChain.xml><?xml version="1.0" encoding="utf-8"?>
<calcChain xmlns="http://schemas.openxmlformats.org/spreadsheetml/2006/main">
  <c r="D41" i="3" l="1"/>
  <c r="D43" i="3" s="1"/>
  <c r="E41" i="3"/>
  <c r="E43" i="3" s="1"/>
  <c r="F41" i="3"/>
  <c r="F43" i="3" s="1"/>
  <c r="G41" i="3"/>
  <c r="G43" i="3" s="1"/>
  <c r="H41" i="3"/>
  <c r="H43" i="3" s="1"/>
  <c r="I41" i="3"/>
  <c r="I43" i="3" s="1"/>
  <c r="J41" i="3"/>
  <c r="J43" i="3" s="1"/>
  <c r="K41" i="3"/>
  <c r="K43" i="3" s="1"/>
  <c r="C41" i="3"/>
  <c r="C43" i="3" s="1"/>
  <c r="H45" i="11" l="1"/>
  <c r="H47" i="11" s="1"/>
  <c r="B7" i="13" l="1"/>
  <c r="B6" i="13"/>
  <c r="A6" i="18" l="1"/>
  <c r="A5" i="18"/>
  <c r="H44" i="11" l="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C21" i="22"/>
  <c r="K20" i="22"/>
  <c r="M19" i="16" s="1"/>
  <c r="J20" i="22"/>
  <c r="L19" i="16" s="1"/>
  <c r="H20" i="22"/>
  <c r="J19" i="16" s="1"/>
  <c r="G20" i="22"/>
  <c r="I19" i="16" s="1"/>
  <c r="F20" i="22"/>
  <c r="H19" i="16" s="1"/>
  <c r="E20" i="22"/>
  <c r="G19" i="16" s="1"/>
  <c r="D20" i="22"/>
  <c r="F19" i="16" s="1"/>
  <c r="C20" i="22"/>
  <c r="E19" i="16" s="1"/>
  <c r="K11" i="22"/>
  <c r="M18" i="16" s="1"/>
  <c r="J11" i="22"/>
  <c r="L18" i="16" s="1"/>
  <c r="I11" i="22"/>
  <c r="K18" i="16" s="1"/>
  <c r="H11" i="22"/>
  <c r="J18" i="16" s="1"/>
  <c r="G11" i="22"/>
  <c r="I18" i="16" s="1"/>
  <c r="F11" i="22"/>
  <c r="H18" i="16" s="1"/>
  <c r="E11" i="22"/>
  <c r="G18" i="16" s="1"/>
  <c r="D11" i="22"/>
  <c r="F18" i="16" s="1"/>
  <c r="C11" i="22"/>
  <c r="E18" i="16" s="1"/>
  <c r="D26" i="11"/>
  <c r="K27" i="3"/>
  <c r="K30" i="3" s="1"/>
  <c r="K34" i="3" s="1"/>
  <c r="J27" i="3"/>
  <c r="J30" i="3" s="1"/>
  <c r="J34" i="3" s="1"/>
  <c r="H27" i="3"/>
  <c r="H30" i="3" s="1"/>
  <c r="H34" i="3" s="1"/>
  <c r="G27" i="3"/>
  <c r="G30" i="3" s="1"/>
  <c r="G34" i="3" s="1"/>
  <c r="F27" i="3"/>
  <c r="F30" i="3" s="1"/>
  <c r="F34" i="3" s="1"/>
  <c r="E27" i="3"/>
  <c r="E30" i="3" s="1"/>
  <c r="E34" i="3" s="1"/>
  <c r="D27" i="3"/>
  <c r="D30" i="3" s="1"/>
  <c r="D34" i="3" s="1"/>
  <c r="C27" i="3"/>
  <c r="C30" i="3" s="1"/>
  <c r="C34" i="3" s="1"/>
  <c r="I27" i="3"/>
  <c r="I30" i="3" s="1"/>
  <c r="I34" i="3" s="1"/>
  <c r="J44" i="11"/>
  <c r="J45" i="11" s="1"/>
  <c r="B7" i="2"/>
  <c r="B6" i="2"/>
  <c r="B7" i="19"/>
  <c r="B6" i="19"/>
  <c r="B6" i="16"/>
  <c r="D40" i="11"/>
  <c r="D46" i="11"/>
  <c r="K16" i="3"/>
  <c r="J16" i="3"/>
  <c r="I16" i="3"/>
  <c r="H16" i="3"/>
  <c r="G16" i="3"/>
  <c r="F16" i="3"/>
  <c r="E16" i="3"/>
  <c r="D16" i="3"/>
  <c r="C16" i="3"/>
  <c r="K22" i="22" l="1"/>
  <c r="F22" i="22"/>
  <c r="G22" i="22"/>
  <c r="E22" i="22"/>
  <c r="G13" i="22"/>
  <c r="E23" i="22"/>
  <c r="E27" i="22" s="1"/>
  <c r="E30" i="22" s="1"/>
  <c r="G23" i="16" s="1"/>
  <c r="D13" i="22"/>
  <c r="F23" i="22"/>
  <c r="F27" i="22" s="1"/>
  <c r="F30" i="22" s="1"/>
  <c r="H23" i="16" s="1"/>
  <c r="E13" i="22"/>
  <c r="F13" i="22"/>
  <c r="G23" i="22"/>
  <c r="G27" i="22" s="1"/>
  <c r="G30" i="22" s="1"/>
  <c r="I23" i="16" s="1"/>
  <c r="H13" i="22"/>
  <c r="I23" i="22"/>
  <c r="I27" i="22" s="1"/>
  <c r="I30" i="22" s="1"/>
  <c r="K23" i="16" s="1"/>
  <c r="H23" i="22"/>
  <c r="H27" i="22" s="1"/>
  <c r="H30" i="22" s="1"/>
  <c r="J23" i="16" s="1"/>
  <c r="D23" i="22"/>
  <c r="D27" i="22" s="1"/>
  <c r="D30" i="22" s="1"/>
  <c r="F23" i="16" s="1"/>
  <c r="I13" i="22"/>
  <c r="C23" i="22"/>
  <c r="C27" i="22" s="1"/>
  <c r="C30" i="22" s="1"/>
  <c r="J13" i="22"/>
  <c r="K23" i="22"/>
  <c r="K27" i="22" s="1"/>
  <c r="K30" i="22" s="1"/>
  <c r="M23" i="16" s="1"/>
  <c r="C22" i="22"/>
  <c r="D22" i="22"/>
  <c r="H22" i="22"/>
  <c r="E23" i="16"/>
  <c r="J23" i="22"/>
  <c r="J27" i="22" s="1"/>
  <c r="J30" i="22" s="1"/>
  <c r="L23" i="16" s="1"/>
  <c r="J22" i="22"/>
  <c r="K13" i="22"/>
  <c r="C13" i="22"/>
  <c r="D4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DJ Hemberger</author>
    <author>HEMBERGER MICHELLE</author>
  </authors>
  <commentList>
    <comment ref="F8" authorId="0" shapeId="0" xr:uid="{00000000-0006-0000-0000-000001000000}">
      <text>
        <r>
          <rPr>
            <sz val="8"/>
            <color indexed="81"/>
            <rFont val="Tahoma"/>
            <family val="2"/>
          </rPr>
          <t xml:space="preserve">When publishing this report in the newspaper, type requirements must be accordance with 715 ILCS 15/1.
</t>
        </r>
      </text>
    </comment>
    <comment ref="F21" authorId="1" shapeId="0" xr:uid="{00000000-0006-0000-0000-000002000000}">
      <text>
        <r>
          <rPr>
            <sz val="9"/>
            <color indexed="81"/>
            <rFont val="Tahoma"/>
            <family val="2"/>
          </rPr>
          <t xml:space="preserve">9 month ADA can be found in Student Information System (SIS) in IWAS under Average Daily Attendance.  
Joint Agreements do not report 9-month ADA.  </t>
        </r>
      </text>
    </comment>
    <comment ref="G22" authorId="1" shapeId="0" xr:uid="{00000000-0006-0000-0000-000003000000}">
      <text>
        <r>
          <rPr>
            <b/>
            <sz val="9"/>
            <color indexed="81"/>
            <rFont val="Tahoma"/>
            <family val="2"/>
          </rPr>
          <t xml:space="preserve">A substitute teacher does not qualify as a certificated employee unless they hold a certificate/license to teach.  A substitute teacher license does not qualify as certificate/license to teach.  </t>
        </r>
        <r>
          <rPr>
            <sz val="9"/>
            <color indexed="81"/>
            <rFont val="Tahoma"/>
            <family val="2"/>
          </rPr>
          <t xml:space="preserve">
</t>
        </r>
      </text>
    </comment>
    <comment ref="G25" authorId="1" shapeId="0" xr:uid="{00000000-0006-0000-0000-000004000000}">
      <text>
        <r>
          <rPr>
            <b/>
            <sz val="9"/>
            <color indexed="81"/>
            <rFont val="Tahoma"/>
            <family val="2"/>
          </rPr>
          <t>A substitute teacher does not qualify as a certificated employee unless they hold a certificate/license to teach.  A substitute teacher license does not qualify as certificate/license to teach.</t>
        </r>
        <r>
          <rPr>
            <sz val="9"/>
            <color indexed="81"/>
            <rFont val="Tahoma"/>
            <family val="2"/>
          </rPr>
          <t xml:space="preserve">
</t>
        </r>
      </text>
    </comment>
    <comment ref="C28" authorId="0" shapeId="0" xr:uid="{00000000-0006-0000-0000-000005000000}">
      <text>
        <r>
          <rPr>
            <b/>
            <sz val="8"/>
            <color indexed="81"/>
            <rFont val="Tahoma"/>
            <family val="2"/>
          </rPr>
          <t>Please use Fall Enrollment (students enrolled as of the last day in September).  Student Enrollment can be found at this link under the drop down "2020-2021":  https://www.isbe.net/Pages/Fall-Enrollment-Counts.aspx</t>
        </r>
        <r>
          <rPr>
            <sz val="8"/>
            <color indexed="81"/>
            <rFont val="Tahoma"/>
            <family val="2"/>
          </rPr>
          <t xml:space="preserve"> 
</t>
        </r>
        <r>
          <rPr>
            <b/>
            <sz val="8"/>
            <color indexed="81"/>
            <rFont val="Tahoma"/>
            <family val="2"/>
          </rPr>
          <t xml:space="preserve">
Joint agreements MUST report enrollment if they work directly with student instruction.</t>
        </r>
      </text>
    </comment>
    <comment ref="G28" authorId="0" shapeId="0" xr:uid="{00000000-0006-0000-0000-000006000000}">
      <text>
        <r>
          <rPr>
            <b/>
            <sz val="8"/>
            <color indexed="81"/>
            <rFont val="Tahoma"/>
            <family val="2"/>
          </rPr>
          <t xml:space="preserve">  Example:  If the tax rate for educational purposes is $1.84 per $100 of EAV, it is shown as 1.8400 not as a percentage of the total tax rate.</t>
        </r>
      </text>
    </comment>
    <comment ref="F46" authorId="1" shapeId="0" xr:uid="{00000000-0006-0000-0000-000007000000}">
      <text>
        <r>
          <rPr>
            <sz val="9"/>
            <color indexed="81"/>
            <rFont val="Tahoma"/>
            <family val="2"/>
          </rPr>
          <t xml:space="preserve">If applicable, school districts/joint agreements must complete Long-Term Debt Outstanding.  If it is not applicable, enter "0".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8" authorId="0" shapeId="0" xr:uid="{00000000-0006-0000-0100-000001000000}">
      <text>
        <r>
          <rPr>
            <sz val="8"/>
            <color indexed="81"/>
            <rFont val="Tahoma"/>
            <family val="2"/>
          </rPr>
          <t>Other Accrued Assets should include accounts 130, 140, 162, 181, 192.</t>
        </r>
      </text>
    </comment>
    <comment ref="B18" authorId="0" shapeId="0" xr:uid="{00000000-0006-0000-0100-00000200000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12" authorId="0" shapeId="0" xr:uid="{00000000-0006-0000-0200-000001000000}">
      <text>
        <r>
          <rPr>
            <sz val="8"/>
            <color indexed="81"/>
            <rFont val="Tahoma"/>
            <family val="2"/>
          </rPr>
          <t>GASB Statement No. 24: Accounting and Financial Reporting for Certain Grants and Other Financial Assistance.  The "On Behalf of" Payments should only be reflected on this page.</t>
        </r>
      </text>
    </comment>
    <comment ref="B21" authorId="0" shapeId="0" xr:uid="{00000000-0006-0000-0200-000002000000}">
      <text>
        <r>
          <rPr>
            <vertAlign val="superscript"/>
            <sz val="10"/>
            <color indexed="81"/>
            <rFont val="Tahoma"/>
            <family val="2"/>
          </rPr>
          <t>GASB Statement No. 24: Accounting and Financial Reporting for Certain Grants and Other Financial Assistance.  The "On Behalf of" Payments should only be reflected on this page.</t>
        </r>
      </text>
    </comment>
    <comment ref="B23" authorId="0" shapeId="0" xr:uid="{00000000-0006-0000-0200-000003000000}">
      <text>
        <r>
          <rPr>
            <sz val="8"/>
            <color indexed="81"/>
            <rFont val="Tahoma"/>
            <family val="2"/>
          </rPr>
          <t xml:space="preserve">
Line 13 minus Line 22.</t>
        </r>
      </text>
    </comment>
    <comment ref="B26" authorId="0" shapeId="0" xr:uid="{00000000-0006-0000-0200-000004000000}">
      <text>
        <r>
          <rPr>
            <b/>
            <sz val="8"/>
            <color indexed="81"/>
            <rFont val="Tahoma"/>
            <family val="2"/>
          </rPr>
          <t>Line 24 minus Line 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C18" authorId="0" shapeId="0" xr:uid="{00000000-0006-0000-0300-000001000000}">
      <text>
        <r>
          <rPr>
            <b/>
            <sz val="8"/>
            <color indexed="81"/>
            <rFont val="Arial"/>
            <family val="2"/>
          </rPr>
          <t>The source of total receipts/revenues from Property Tax, State and Federal Funds and Fees</t>
        </r>
      </text>
    </comment>
  </commentList>
</comments>
</file>

<file path=xl/sharedStrings.xml><?xml version="1.0" encoding="utf-8"?>
<sst xmlns="http://schemas.openxmlformats.org/spreadsheetml/2006/main" count="548" uniqueCount="475">
  <si>
    <t xml:space="preserve"> </t>
  </si>
  <si>
    <t>Description</t>
  </si>
  <si>
    <t>EDUCATIONAL</t>
  </si>
  <si>
    <t>TRANSPORTATION</t>
  </si>
  <si>
    <t>TORT IMMUNITY</t>
  </si>
  <si>
    <t>LEASING</t>
  </si>
  <si>
    <t>OTHER</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</si>
  <si>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</si>
  <si>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</si>
  <si>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</si>
  <si>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</si>
  <si>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</si>
  <si>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</si>
  <si>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</si>
  <si>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</si>
  <si>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</si>
  <si>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</si>
  <si>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</si>
  <si>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</si>
  <si>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</si>
  <si>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</si>
  <si>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</si>
  <si>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</si>
  <si>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</si>
  <si>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</si>
  <si>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</si>
  <si>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</si>
  <si>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</si>
  <si>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</si>
  <si>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</si>
  <si>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</si>
  <si>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</si>
  <si>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</si>
  <si>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</si>
  <si>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</si>
  <si>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</si>
  <si>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</si>
  <si>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</si>
  <si>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</si>
  <si>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</si>
  <si>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</si>
  <si>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</si>
  <si>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</si>
  <si>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</si>
  <si>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</si>
  <si>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</si>
  <si>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</si>
  <si>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</si>
  <si>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</si>
  <si>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</si>
  <si>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</si>
  <si>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</si>
  <si>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</si>
  <si>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</si>
  <si>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</si>
  <si>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</si>
  <si>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</si>
  <si>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</si>
  <si>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</si>
  <si>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</si>
  <si>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</si>
  <si>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</si>
  <si>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</si>
  <si>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</si>
  <si>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</si>
  <si>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</si>
  <si>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</si>
  <si>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</si>
  <si>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</si>
  <si>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</si>
  <si>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</si>
  <si>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</si>
  <si>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</si>
  <si>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</si>
  <si>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</si>
  <si>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</si>
  <si>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</si>
  <si>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</si>
  <si>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</si>
  <si>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</si>
  <si>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</si>
  <si>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</si>
  <si>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</si>
  <si>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</si>
  <si>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</si>
  <si>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</si>
  <si>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</si>
  <si>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</si>
  <si>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</si>
  <si>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</si>
  <si>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</si>
  <si>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</si>
  <si>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</si>
  <si>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</si>
  <si>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</si>
  <si>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</si>
  <si>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</si>
  <si>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</si>
  <si>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</si>
  <si>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</si>
  <si>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</si>
  <si>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</si>
  <si>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</si>
  <si>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</si>
  <si>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</si>
  <si>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</si>
  <si>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</si>
  <si>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</si>
  <si>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</si>
  <si>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</si>
  <si>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</si>
  <si>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</si>
  <si>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</si>
  <si>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</si>
  <si>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</si>
  <si>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</si>
  <si>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</si>
  <si>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</si>
  <si>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</si>
  <si>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</si>
  <si>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</si>
  <si>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</si>
  <si>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</si>
  <si>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</si>
  <si>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</si>
  <si>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</si>
  <si>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</si>
  <si>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</si>
  <si>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</si>
  <si>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</si>
  <si>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</si>
  <si>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</si>
  <si>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</si>
  <si>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</si>
  <si>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</si>
  <si>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</si>
  <si>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</si>
  <si>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</si>
  <si>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</si>
  <si>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</si>
  <si>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</si>
  <si>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</si>
  <si>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</si>
  <si>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</si>
  <si>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</si>
  <si>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</si>
  <si>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</si>
  <si>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</si>
  <si>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</si>
  <si>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</si>
  <si>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</si>
  <si>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</si>
  <si>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</si>
  <si>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</si>
  <si>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</si>
  <si>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</si>
  <si>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</si>
  <si>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</si>
  <si>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</si>
  <si>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</si>
  <si>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</si>
  <si>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</si>
  <si>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</si>
  <si>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</si>
  <si>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</si>
  <si>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</si>
  <si>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</si>
  <si>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</si>
  <si>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</si>
  <si>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</si>
  <si>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</si>
  <si>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</si>
  <si>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</si>
  <si>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</si>
  <si>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</si>
  <si>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</si>
  <si>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</si>
  <si>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</si>
  <si>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</si>
  <si>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</si>
  <si>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</si>
  <si>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</si>
  <si>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</si>
  <si>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</si>
  <si>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(Enter Number Above)</t>
  </si>
  <si>
    <t>(Enter $ Amount Above)</t>
  </si>
  <si>
    <t>GROSS PAYMENT FOR NON-CERTIFIED PERSONNEL</t>
  </si>
  <si>
    <t>YES</t>
  </si>
  <si>
    <t>INSTRUCTIONS:  Double click attached document "Contracts Exceeding $25,000 Guidance" (pdf) below for additional guidance and definitions.</t>
  </si>
  <si>
    <t>ISBE 50-37 (05/2021)</t>
  </si>
  <si>
    <t>TOTAL LONG-TERM DEBT OUTSTANDING AS OF June 30, 2021</t>
  </si>
  <si>
    <t>AS OF JUNE 30, 2021</t>
  </si>
  <si>
    <t>AND CHANGES IN FUND BALANCE - FOR YEAR ENDING JUNE 30, 2021</t>
  </si>
  <si>
    <t>Beginning Fund Balances - July 1, 2020</t>
  </si>
  <si>
    <t>Ending Fund Balances June 30, 2021</t>
  </si>
  <si>
    <t>ANNUAL STATEMENT OF AFFAIRS SUMMARY FOR FISCAL YEAR ENDING JUNE 30, 2021</t>
  </si>
  <si>
    <t>Copies of the detailed Annual Statement of Affairs for the Fiscal Year Ending June 30, 2021 will be available for public inspection in the school district/joint agreement administrative office by December 1, annually.  Individuals wanting to review this Annual Statement of Affairs should contact:</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</si>
  <si>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2021</t>
    </r>
    <r>
      <rPr>
        <sz val="8"/>
        <rFont val="Arial"/>
        <family val="2"/>
      </rPr>
      <t xml:space="preserve">, will be posted on the Illinois State Board of Education's website@ </t>
    </r>
    <r>
      <rPr>
        <b/>
        <sz val="8"/>
        <rFont val="Arial"/>
        <family val="2"/>
      </rPr>
      <t>www.isbe.net.</t>
    </r>
  </si>
  <si>
    <t>Statement of Operations as of June 30, 2021</t>
  </si>
  <si>
    <t>REPORT ON CONTRACTS EXCEEDING $25,000 AWARDED DURING FY2021</t>
  </si>
  <si>
    <r>
      <t>ITEM 1. –</t>
    </r>
    <r>
      <rPr>
        <sz val="10"/>
        <color indexed="8"/>
        <rFont val="Arial"/>
        <family val="2"/>
      </rPr>
      <t xml:space="preserve"> Count only contracts where the consideration exceeds $25,000 over the life of the contract and that were awarded during FY2021 and record the number below in the space provided. Do not include: (1) multi-year contracts awarded prior to FY2021;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</si>
  <si>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FY2021 to minority, female, disabled or local contractors and record the number below in the space provided. Do not include: (1) multi-year contracts awarded prior to FY2021; (2) collective bargaining agreements with district employee groups; and (3) personal services contracts with individual district employees.</t>
    </r>
  </si>
  <si>
    <t>This Excel workbook must be sent to ISBE</t>
  </si>
  <si>
    <t xml:space="preserve">Note:  Submit the “Annual Statement of Affairs” to ISBE in the Excel workbook without removing sheets to avoid problematic issues when separating the worksheets.  </t>
  </si>
  <si>
    <t>Joint Agreement</t>
  </si>
  <si>
    <t xml:space="preserve">* This tab should match the amounts in the Annual Financial Report (AFR) on the "Acct Summary" tab </t>
  </si>
  <si>
    <t>GROSS PAYMENT FOR CERTIFIED PERSONNEL</t>
  </si>
  <si>
    <t xml:space="preserve">Annual Statement of Affairs Instructions </t>
  </si>
  <si>
    <t>Joint agreements MUST report enrollment if they work directly with student instruction.</t>
  </si>
  <si>
    <t xml:space="preserve">Change in cash position </t>
  </si>
  <si>
    <t xml:space="preserve">Fiscal Year 21 -Cash and Investments </t>
  </si>
  <si>
    <t>Fiscal Year 20 -Cash and Investments*</t>
  </si>
  <si>
    <t>*If there are no contracts of this nature, please enter "0" in box to the right.</t>
  </si>
  <si>
    <t xml:space="preserve">Please check box to the right if school district/joint agreement does not have any contracts exceeding $25,000. </t>
  </si>
  <si>
    <t>The schedule below (Items 1-4) must be completed for contracts exceeding $25,000.</t>
  </si>
  <si>
    <t xml:space="preserve">* Above should match the amounts in the Annual Financial Report (AFR) on the "Assets-Liab" tab </t>
  </si>
  <si>
    <t xml:space="preserve">*The prior year cash and investments can be found on prior year Annual Financial Report (AFR) on the "Assets/Liab" tab.  </t>
  </si>
  <si>
    <t>This listing must be sent to ISBE and retained within your</t>
  </si>
  <si>
    <t>SPECIAL (Special Ed or other enrollment not included on lines 29-38)</t>
  </si>
  <si>
    <t>SPECIAL (Special Ed or other enrollment not included on lines 41-44)</t>
  </si>
  <si>
    <t>Graham, Kelly  L</t>
  </si>
  <si>
    <t>Gregory, Tiphani</t>
  </si>
  <si>
    <t>Leonard, Cody</t>
  </si>
  <si>
    <t>Likes, Jayla</t>
  </si>
  <si>
    <t>Little, Logyn</t>
  </si>
  <si>
    <t>Melanson, Kesse</t>
  </si>
  <si>
    <t>Moore, Alexis</t>
  </si>
  <si>
    <t>Rhodes, Jenny</t>
  </si>
  <si>
    <t>Sievers, Travis J</t>
  </si>
  <si>
    <t>Zachary, Janet R</t>
  </si>
  <si>
    <t>Ator, Tamaque Nell</t>
  </si>
  <si>
    <t>Brown, Lauren E</t>
  </si>
  <si>
    <t>Davis, Jayme L</t>
  </si>
  <si>
    <t>Hurrelbrink, Megan L</t>
  </si>
  <si>
    <t>Kaufmann, Pamma</t>
  </si>
  <si>
    <t>Killebrew, Samantha R</t>
  </si>
  <si>
    <t>King, Bobbi J</t>
  </si>
  <si>
    <t>Leonard, Tina M</t>
  </si>
  <si>
    <t>Little, Megan M</t>
  </si>
  <si>
    <t>Maul, Katherine A</t>
  </si>
  <si>
    <t>Mayner, Jr, Kenneth E</t>
  </si>
  <si>
    <t>Nichols, Hillary B</t>
  </si>
  <si>
    <t>Schumacher, Jacob R</t>
  </si>
  <si>
    <t>Smith, Kenneth</t>
  </si>
  <si>
    <t>Stocker, Christina S</t>
  </si>
  <si>
    <t>Valentine Stacy M</t>
  </si>
  <si>
    <t>Wicklander, Carl D</t>
  </si>
  <si>
    <t>Barber, Janel R    Barnett, Bryan R</t>
  </si>
  <si>
    <t>Barnett, Leevia    Brennecke, Michele J</t>
  </si>
  <si>
    <t>Brown, Angela M    Brown, Jodi M</t>
  </si>
  <si>
    <t>Chumley, Dakota A  Coonrod, Claire P</t>
  </si>
  <si>
    <t>Crawford, Jessica R   Daniels, Karen K</t>
  </si>
  <si>
    <t>Daws, Jamie L   DeWitt, Grant E</t>
  </si>
  <si>
    <t xml:space="preserve">Eisenhauer, Tracy M   </t>
  </si>
  <si>
    <t>Fearneyhough, Dorothy J</t>
  </si>
  <si>
    <t>Fletcher, Laura L    Fuhler, Kalli A</t>
  </si>
  <si>
    <t>Heberling, Angie   Kaufmann, Brittany J</t>
  </si>
  <si>
    <t>Krueger, Selina A   Kunz, Krista</t>
  </si>
  <si>
    <t>Lashmett, Heather R   Likes, Jason R</t>
  </si>
  <si>
    <t>McLaughlin Karen S   Miller, Candace R</t>
  </si>
  <si>
    <t>Moore, Tara S    Moran-Cortes, Elena R</t>
  </si>
  <si>
    <t>Pinkerton, Grace H   Rueter, Karen R</t>
  </si>
  <si>
    <t>Sichting, Amber A   Sichting, Ryan L</t>
  </si>
  <si>
    <t>Studer, Erin R   Sutton, Amy J</t>
  </si>
  <si>
    <t>Thomas, Rhonda R   Turnbull, Mashell K</t>
  </si>
  <si>
    <t>Varner, Robin R   Weder, Barbara J</t>
  </si>
  <si>
    <t>Wigger, Sheila    Wolters, Jason A</t>
  </si>
  <si>
    <t>Monroe, Russell L</t>
  </si>
  <si>
    <t>Stumpf, Andy R</t>
  </si>
  <si>
    <t>Suhre, Frances J</t>
  </si>
  <si>
    <t>Vortman, Dennis A</t>
  </si>
  <si>
    <t>Kevin Blankenship</t>
  </si>
  <si>
    <t>Adams, Norvin L   Asnlyn, Shari L</t>
  </si>
  <si>
    <t>Blanton, Jackie E   Brown, Jessica N</t>
  </si>
  <si>
    <t>Brown, Tina L   Bruns, Jimmie J</t>
  </si>
  <si>
    <t>Chapman, Todd A   Clanton, Jody L</t>
  </si>
  <si>
    <t>Coultas, Matthew K   Davidson, Kim A</t>
  </si>
  <si>
    <t>Davis, Nathaniel L   Day, Kerri S</t>
  </si>
  <si>
    <t>Dutton, Adam G   Dutton, Katie L</t>
  </si>
  <si>
    <t>Evans, Melissa J   Fanning, Deborah L</t>
  </si>
  <si>
    <t>Fearneyhough, Lesley M   Fuhler, Justin</t>
  </si>
  <si>
    <t>Galloway, Tamara S   Gordley, W Kim</t>
  </si>
  <si>
    <t>Gutmann, Sue A   Henrick, Thomas</t>
  </si>
  <si>
    <t>Hettinger, Meagan   Hood, Jena</t>
  </si>
  <si>
    <t>Howard, Julie   Hurrelbrink, Christine D</t>
  </si>
  <si>
    <t>Jones, Ann D   Kunkel, Kandice L</t>
  </si>
  <si>
    <t>Lashmett, Madison   Lawson, Jenna</t>
  </si>
  <si>
    <t>Little, Adam J   Marshall, John R</t>
  </si>
  <si>
    <t>Maynard, Kelsi   McClenning, Amy A</t>
  </si>
  <si>
    <t>Milnes, Brady S   Moore, Ryan</t>
  </si>
  <si>
    <t>Moore, Ryan   Moore, Steve A</t>
  </si>
  <si>
    <t>Orris, Cheri L   Peters, John J</t>
  </si>
  <si>
    <t xml:space="preserve">Peterson, Brittany N   Rees, Renee </t>
  </si>
  <si>
    <t>Schofield, Carolyn E   Shelts, Peggy</t>
  </si>
  <si>
    <t>Shelts, Shelby   Turner, Lester</t>
  </si>
  <si>
    <t>VanMeter, Brian T   Waid, Melinda J</t>
  </si>
  <si>
    <t>Wingler, Jennifer   Wingler, Shannon</t>
  </si>
  <si>
    <t>Winters, Kelly J</t>
  </si>
  <si>
    <t>Buhlig, Darin M</t>
  </si>
  <si>
    <t>Goff, Lisa</t>
  </si>
  <si>
    <t>Herring, Loree M</t>
  </si>
  <si>
    <t>McHugh, Michael J</t>
  </si>
  <si>
    <t>Neff, James P</t>
  </si>
  <si>
    <t>Neff, Melissa A</t>
  </si>
  <si>
    <t>Sanders, Tonya L</t>
  </si>
  <si>
    <t>Short, Julie J</t>
  </si>
  <si>
    <t>Coon, Krysta B</t>
  </si>
  <si>
    <t>Slagle, Angela R</t>
  </si>
  <si>
    <t>Lashmett, Rebecca L</t>
  </si>
  <si>
    <t>4 Rivers Sp Ed District</t>
  </si>
  <si>
    <t>AAA State of Play</t>
  </si>
  <si>
    <t>Aflac</t>
  </si>
  <si>
    <t>AFT</t>
  </si>
  <si>
    <t>Amazon</t>
  </si>
  <si>
    <t>Ameren Illinois</t>
  </si>
  <si>
    <t>American Fidelity Assurance</t>
  </si>
  <si>
    <t>American Fidelity Life</t>
  </si>
  <si>
    <t>American Fidelity Flex</t>
  </si>
  <si>
    <t>Aaramark Uniform Services</t>
  </si>
  <si>
    <t>Area Disposal Service</t>
  </si>
  <si>
    <t>Area Distributers, Inc</t>
  </si>
  <si>
    <t>AT&amp;T</t>
  </si>
  <si>
    <t>Blick Art Materials</t>
  </si>
  <si>
    <t>Blue Cross/Blue Shield</t>
  </si>
  <si>
    <t>Card Services</t>
  </si>
  <si>
    <t>CDS Leasing</t>
  </si>
  <si>
    <t>CDS Office Technologies</t>
  </si>
  <si>
    <t>City of Winchester</t>
  </si>
  <si>
    <t>Commerce Bank</t>
  </si>
  <si>
    <t>Common Goal Systems</t>
  </si>
  <si>
    <t>Constellation New Energy</t>
  </si>
  <si>
    <t>Crockett Masonry</t>
  </si>
  <si>
    <t>Dearborn National</t>
  </si>
  <si>
    <t>Doyle Plumbing &amp; Heating</t>
  </si>
  <si>
    <t>Educere LLC</t>
  </si>
  <si>
    <t>Equitable Financial</t>
  </si>
  <si>
    <t>Frontier</t>
  </si>
  <si>
    <t>Gordon Food Service</t>
  </si>
  <si>
    <t>Green Edison Corp</t>
  </si>
  <si>
    <t>Haddock</t>
  </si>
  <si>
    <t>Henson Robinson Co</t>
  </si>
  <si>
    <t>Home Depot Pro</t>
  </si>
  <si>
    <t>Houghton Mifflin Co</t>
  </si>
  <si>
    <t>IASB</t>
  </si>
  <si>
    <t>IFT/AFT/AFL-CIO</t>
  </si>
  <si>
    <t xml:space="preserve">IFT </t>
  </si>
  <si>
    <t>Illinois Department of Revenue</t>
  </si>
  <si>
    <t>Illinois Rural Electric</t>
  </si>
  <si>
    <t>IMRF</t>
  </si>
  <si>
    <t>Institute for Multi-Sensory Education</t>
  </si>
  <si>
    <t>IRS-FICA</t>
  </si>
  <si>
    <t>IRS-FICA-MEDICARE</t>
  </si>
  <si>
    <t>IRS-FIT</t>
  </si>
  <si>
    <t>IRS-MEDICARE</t>
  </si>
  <si>
    <t>IXL Learning</t>
  </si>
  <si>
    <t>Jayme Davis</t>
  </si>
  <si>
    <t>Kohl Wholesale</t>
  </si>
  <si>
    <t>Kone, Inc</t>
  </si>
  <si>
    <t>Lewis Bros Bakeries</t>
  </si>
  <si>
    <t>Marshall Chevrolet</t>
  </si>
  <si>
    <t>Masco Packaging</t>
  </si>
  <si>
    <t>Midwest Bus Sales</t>
  </si>
  <si>
    <t>Midwest School Consultants</t>
  </si>
  <si>
    <t>Miller, Hall &amp; Triggs</t>
  </si>
  <si>
    <t>Neff-Colvin</t>
  </si>
  <si>
    <t>Northwestern Mutual</t>
  </si>
  <si>
    <t>Notable</t>
  </si>
  <si>
    <t>Pearson Education</t>
  </si>
  <si>
    <t>Prairie Farms Dairy</t>
  </si>
  <si>
    <t>Prairieland FS</t>
  </si>
  <si>
    <t>PSIC</t>
  </si>
  <si>
    <t>Quality Network Solutions</t>
  </si>
  <si>
    <t>Redbud Ridge Custom Shop</t>
  </si>
  <si>
    <t>Resource Sharing Alliance</t>
  </si>
  <si>
    <t>Riddell/All American Sports</t>
  </si>
  <si>
    <t>Sangamon Schools Cr Union</t>
  </si>
  <si>
    <t>School Specialty</t>
  </si>
  <si>
    <t>Scott-Morgan School Dist 2</t>
  </si>
  <si>
    <t>Screen Tek 1</t>
  </si>
  <si>
    <t>Seesaw Learning</t>
  </si>
  <si>
    <t>SOCS</t>
  </si>
  <si>
    <t>Springfield Pepsi-Cola</t>
  </si>
  <si>
    <t>State Disbursement Unit</t>
  </si>
  <si>
    <t>Steve Barfield</t>
  </si>
  <si>
    <t>Texas Life</t>
  </si>
  <si>
    <t>The Lampo Group</t>
  </si>
  <si>
    <t>THIS</t>
  </si>
  <si>
    <t>TRS-Grants</t>
  </si>
  <si>
    <t xml:space="preserve">TRS </t>
  </si>
  <si>
    <t>TRS-New Employer</t>
  </si>
  <si>
    <t>Tytan Athletics</t>
  </si>
  <si>
    <t>UMB Bank, N.A.</t>
  </si>
  <si>
    <t>Vision Service Plan</t>
  </si>
  <si>
    <t>Winchester Grade School</t>
  </si>
  <si>
    <t>Winchester High School</t>
  </si>
  <si>
    <t>Zumbahlen, Eyth, Surratt</t>
  </si>
  <si>
    <t>Brass Door</t>
  </si>
  <si>
    <t>BSN Sports</t>
  </si>
  <si>
    <t>Callender Construction</t>
  </si>
  <si>
    <t>Child 1st Publications</t>
  </si>
  <si>
    <t>Coy's Fire Equipment</t>
  </si>
  <si>
    <t>Digital Copy Systems</t>
  </si>
  <si>
    <t>Discovery Education</t>
  </si>
  <si>
    <t>Dorsey's Sentry Hardware</t>
  </si>
  <si>
    <t>Edward Jones</t>
  </si>
  <si>
    <t>E-Rate Online</t>
  </si>
  <si>
    <t>Frank Cann</t>
  </si>
  <si>
    <t>Gardner Glass</t>
  </si>
  <si>
    <t>Gilman Gear</t>
  </si>
  <si>
    <t>Gopher</t>
  </si>
  <si>
    <t>Home Depot Supply</t>
  </si>
  <si>
    <t>HPS LLC</t>
  </si>
  <si>
    <t>IASA</t>
  </si>
  <si>
    <t>Intrado Interactive Serv</t>
  </si>
  <si>
    <t>Josten's</t>
  </si>
  <si>
    <t>Kami</t>
  </si>
  <si>
    <t>Learning A-Z</t>
  </si>
  <si>
    <t xml:space="preserve">McGraw Hill </t>
  </si>
  <si>
    <t>Midwest Occupational Health</t>
  </si>
  <si>
    <t>Mystery Science</t>
  </si>
  <si>
    <t>Quill Corp</t>
  </si>
  <si>
    <t>Reading Plus</t>
  </si>
  <si>
    <t>ROE #1</t>
  </si>
  <si>
    <t>Scholastic</t>
  </si>
  <si>
    <t>Sentinel Insect Control</t>
  </si>
  <si>
    <t>Specialized Data Systems</t>
  </si>
  <si>
    <t>Steckel Produce</t>
  </si>
  <si>
    <t>TALX Express</t>
  </si>
  <si>
    <t>Tara Moore</t>
  </si>
  <si>
    <t>TrueLine Communications</t>
  </si>
  <si>
    <t>Wal Mart Community</t>
  </si>
  <si>
    <t>Winchester Bowl</t>
  </si>
  <si>
    <t>AF Plan Serv</t>
  </si>
  <si>
    <t>ALCO Sales &amp; Service</t>
  </si>
  <si>
    <t>All Things Identification</t>
  </si>
  <si>
    <t>Amsterdam Printing</t>
  </si>
  <si>
    <t>ATIS Elevator Inspections</t>
  </si>
  <si>
    <t>Baseball Savings</t>
  </si>
  <si>
    <t>Batterton Auto Supply</t>
  </si>
  <si>
    <t>Bill's Parts and Service</t>
  </si>
  <si>
    <t>Brian Schafer Plumbing</t>
  </si>
  <si>
    <t>Bryan Barnett</t>
  </si>
  <si>
    <t>Buck &amp; Jo's Too</t>
  </si>
  <si>
    <t>CK Parker Trucking</t>
  </si>
  <si>
    <t>Clevenger Contractors</t>
  </si>
  <si>
    <t>Cougar Boosters</t>
  </si>
  <si>
    <t>Dollar General</t>
  </si>
  <si>
    <t>Eichenauer Services</t>
  </si>
  <si>
    <t>Graham &amp; Hyde</t>
  </si>
  <si>
    <t>Greenhouse Megastore</t>
  </si>
  <si>
    <t>IESA</t>
  </si>
  <si>
    <t>Illinois Principal Assoc</t>
  </si>
  <si>
    <t>Illinois Virtual School</t>
  </si>
  <si>
    <t>Inter State Studios</t>
  </si>
  <si>
    <t>Jacksonville Insulation</t>
  </si>
  <si>
    <t>Jamie Wisdom Designs</t>
  </si>
  <si>
    <t>Jones School Supply</t>
  </si>
  <si>
    <t>Kaeser &amp; Blair</t>
  </si>
  <si>
    <t>Mid-West Truckers Assoc</t>
  </si>
  <si>
    <t>Office Depot</t>
  </si>
  <si>
    <t>Open House Print Shop</t>
  </si>
  <si>
    <t>Platform Athletics</t>
  </si>
  <si>
    <t>Positive Promotions</t>
  </si>
  <si>
    <t>Postmaster</t>
  </si>
  <si>
    <t>School Datebooks</t>
  </si>
  <si>
    <t>School Nurse Supply</t>
  </si>
  <si>
    <t>Sloan Implement</t>
  </si>
  <si>
    <t>Smith Cold Milling</t>
  </si>
  <si>
    <t>Timberline Billing Serv</t>
  </si>
  <si>
    <t>Worksmart Industries</t>
  </si>
  <si>
    <t>Winchester Community Unit School District</t>
  </si>
  <si>
    <t>01-086-0010-26</t>
  </si>
  <si>
    <t>x</t>
  </si>
  <si>
    <t>149 S Elm</t>
  </si>
  <si>
    <t>Scott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</si>
</sst>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
    <numFmt numFmtId="166" formatCode="[$-409]mmmm\ d\,\ yyyy;@"/>
    <numFmt numFmtId="167" formatCode="#,##0.000000_);[Red]\(#,##0.000000\)"/>
  </numFmts>
  <fonts count="47"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
      <sz val="9"/>
      <color indexed="81"/>
      <name val="Tahoma"/>
      <family val="2"/>
    </font>
    <font>
      <b/>
      <sz val="9"/>
      <color indexed="81"/>
      <name val="Tahoma"/>
      <family val="2"/>
    </font>
    <font>
      <b/>
      <sz val="15"/>
      <name val="Arial"/>
      <family val="2"/>
    </font>
    <font>
      <b/>
      <sz val="12"/>
      <name val="Arial"/>
      <family val="2"/>
    </font>
    <font>
      <sz val="12"/>
      <name val="Arial"/>
      <family val="2"/>
    </font>
    <font>
      <sz val="10"/>
      <color rgb="FFFF0000"/>
      <name val="Arial"/>
      <family val="2"/>
    </font>
    <font>
      <b/>
      <sz val="15"/>
      <color rgb="FFFF0000"/>
      <name val="Arial"/>
      <family val="2"/>
    </font>
    <font>
      <b/>
      <sz val="13.5"/>
      <color rgb="FFFF0000"/>
      <name val="Arial"/>
      <family val="2"/>
    </font>
    <font>
      <u/>
      <sz val="8"/>
      <color indexed="12"/>
      <name val="Arial"/>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62">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55"/>
      </left>
      <right/>
      <top/>
      <bottom/>
      <diagonal/>
    </border>
    <border>
      <left style="medium">
        <color indexed="55"/>
      </left>
      <right/>
      <top/>
      <bottom style="double">
        <color indexed="55"/>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20">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2" fillId="0" borderId="10" xfId="0" applyFont="1" applyBorder="1" applyAlignment="1" applyProtection="1">
      <alignment vertical="center"/>
    </xf>
    <xf numFmtId="0" fontId="2" fillId="0" borderId="10"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1"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3" borderId="12"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3" borderId="12" xfId="5" applyNumberFormat="1" applyFont="1" applyFill="1" applyBorder="1" applyAlignment="1" applyProtection="1">
      <alignment horizontal="right"/>
    </xf>
    <xf numFmtId="38" fontId="12" fillId="2" borderId="2" xfId="5" applyNumberFormat="1" applyFont="1" applyFill="1" applyBorder="1" applyAlignment="1" applyProtection="1">
      <alignment horizontal="right"/>
    </xf>
    <xf numFmtId="38" fontId="12" fillId="3" borderId="13"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4" xfId="5" applyNumberFormat="1" applyFont="1" applyFill="1" applyBorder="1" applyAlignment="1" applyProtection="1">
      <alignment horizontal="right"/>
    </xf>
    <xf numFmtId="38" fontId="12" fillId="3" borderId="14" xfId="5"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3" borderId="12"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3" borderId="14" xfId="0" applyNumberFormat="1" applyFont="1" applyFill="1" applyBorder="1" applyAlignment="1" applyProtection="1">
      <alignment horizontal="right" wrapText="1"/>
    </xf>
    <xf numFmtId="38" fontId="12" fillId="3" borderId="14"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5"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Protection="1">
      <protection locked="0"/>
    </xf>
    <xf numFmtId="49" fontId="11" fillId="0" borderId="10"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6" xfId="0" applyFont="1" applyFill="1" applyBorder="1" applyAlignment="1" applyProtection="1">
      <alignment horizontal="left" vertical="center" wrapText="1" indent="2"/>
    </xf>
    <xf numFmtId="0" fontId="6" fillId="3" borderId="17" xfId="0" applyFont="1" applyFill="1" applyBorder="1" applyAlignment="1" applyProtection="1">
      <alignment horizontal="left" vertical="center" wrapText="1" indent="2"/>
    </xf>
    <xf numFmtId="38" fontId="12" fillId="3" borderId="17" xfId="0" applyNumberFormat="1" applyFont="1" applyFill="1" applyBorder="1" applyAlignment="1" applyProtection="1">
      <alignment horizontal="right"/>
    </xf>
    <xf numFmtId="0" fontId="6" fillId="3" borderId="18"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indent="2"/>
    </xf>
    <xf numFmtId="38" fontId="12" fillId="3" borderId="19" xfId="0" applyNumberFormat="1" applyFont="1" applyFill="1" applyBorder="1" applyAlignment="1" applyProtection="1">
      <alignment horizontal="right"/>
    </xf>
    <xf numFmtId="0" fontId="16" fillId="3" borderId="16" xfId="0" applyFont="1" applyFill="1" applyBorder="1" applyAlignment="1" applyProtection="1">
      <alignment horizontal="left" vertical="center" indent="2"/>
    </xf>
    <xf numFmtId="0" fontId="3" fillId="3" borderId="17" xfId="0" applyFont="1" applyFill="1" applyBorder="1" applyAlignment="1" applyProtection="1">
      <alignment vertical="center"/>
    </xf>
    <xf numFmtId="38" fontId="12" fillId="3" borderId="12" xfId="0" applyNumberFormat="1" applyFont="1" applyFill="1" applyBorder="1" applyAlignment="1" applyProtection="1">
      <alignment horizontal="right"/>
    </xf>
    <xf numFmtId="0" fontId="2" fillId="3" borderId="17" xfId="3" applyFont="1" applyFill="1" applyBorder="1" applyAlignment="1">
      <alignment horizontal="center" vertical="center"/>
    </xf>
    <xf numFmtId="0" fontId="2" fillId="0" borderId="10" xfId="4" applyFont="1" applyBorder="1" applyAlignment="1">
      <alignment vertical="center"/>
    </xf>
    <xf numFmtId="0" fontId="2" fillId="0" borderId="14" xfId="4" applyFont="1" applyBorder="1" applyAlignment="1">
      <alignment horizontal="center" vertical="center"/>
    </xf>
    <xf numFmtId="0" fontId="2" fillId="3" borderId="17" xfId="4" applyFont="1" applyFill="1" applyBorder="1" applyAlignment="1">
      <alignment horizontal="center" vertical="center"/>
    </xf>
    <xf numFmtId="0" fontId="6" fillId="3" borderId="20" xfId="4" applyFont="1" applyFill="1" applyBorder="1" applyAlignment="1">
      <alignment vertical="center"/>
    </xf>
    <xf numFmtId="0" fontId="8" fillId="0" borderId="10" xfId="5" applyFont="1" applyBorder="1" applyAlignment="1">
      <alignment vertical="center" wrapText="1"/>
    </xf>
    <xf numFmtId="0" fontId="22" fillId="0" borderId="11" xfId="3" applyFont="1" applyBorder="1" applyAlignment="1">
      <alignment horizontal="center" vertical="top" wrapText="1"/>
    </xf>
    <xf numFmtId="0" fontId="2" fillId="3" borderId="17" xfId="5" applyFont="1" applyFill="1" applyBorder="1" applyAlignment="1">
      <alignment horizontal="center" vertical="center" wrapText="1"/>
    </xf>
    <xf numFmtId="0" fontId="2" fillId="3" borderId="17" xfId="0" applyFont="1" applyFill="1" applyBorder="1" applyAlignment="1">
      <alignment horizontal="left" vertical="center"/>
    </xf>
    <xf numFmtId="0" fontId="8" fillId="0" borderId="10" xfId="5" applyFont="1" applyBorder="1" applyAlignment="1">
      <alignment horizontal="left" vertical="center" wrapText="1"/>
    </xf>
    <xf numFmtId="49" fontId="2" fillId="0" borderId="10" xfId="5" applyNumberFormat="1" applyFont="1" applyBorder="1" applyAlignment="1">
      <alignment horizontal="left" vertical="top" wrapText="1"/>
    </xf>
    <xf numFmtId="0" fontId="2" fillId="0" borderId="11" xfId="6" applyFont="1" applyBorder="1" applyAlignment="1">
      <alignment horizontal="center" vertical="center"/>
    </xf>
    <xf numFmtId="0" fontId="2" fillId="3" borderId="17" xfId="5" applyFont="1" applyFill="1" applyBorder="1" applyAlignment="1">
      <alignment horizontal="center" vertical="center"/>
    </xf>
    <xf numFmtId="0" fontId="2" fillId="3" borderId="17" xfId="0" applyFont="1" applyFill="1" applyBorder="1" applyAlignment="1">
      <alignment vertical="center"/>
    </xf>
    <xf numFmtId="0" fontId="21" fillId="3" borderId="17" xfId="0" applyFont="1" applyFill="1" applyBorder="1" applyAlignment="1">
      <alignment horizontal="center" vertical="center"/>
    </xf>
    <xf numFmtId="0" fontId="6" fillId="3" borderId="20" xfId="6" applyFont="1" applyFill="1" applyBorder="1" applyAlignment="1" applyProtection="1">
      <alignment vertical="center"/>
    </xf>
    <xf numFmtId="0" fontId="2" fillId="3" borderId="17" xfId="6" applyFont="1" applyFill="1" applyBorder="1" applyAlignment="1">
      <alignment horizontal="center" vertical="center"/>
    </xf>
    <xf numFmtId="0" fontId="2" fillId="0" borderId="21" xfId="0" applyFont="1" applyBorder="1" applyAlignment="1" applyProtection="1">
      <alignment horizontal="left" vertical="center"/>
    </xf>
    <xf numFmtId="0" fontId="2" fillId="0" borderId="10" xfId="0" applyFont="1" applyBorder="1" applyAlignment="1" applyProtection="1">
      <alignment vertical="top" wrapText="1"/>
    </xf>
    <xf numFmtId="0" fontId="16" fillId="3" borderId="16" xfId="0" applyFont="1" applyFill="1" applyBorder="1" applyAlignment="1" applyProtection="1">
      <alignment horizontal="left" vertical="center" indent="1"/>
    </xf>
    <xf numFmtId="0" fontId="2" fillId="3" borderId="20" xfId="0" applyFont="1" applyFill="1" applyBorder="1" applyAlignment="1" applyProtection="1">
      <alignment vertical="top" wrapText="1"/>
    </xf>
    <xf numFmtId="0" fontId="2" fillId="3" borderId="17" xfId="0" applyFont="1" applyFill="1" applyBorder="1" applyAlignment="1" applyProtection="1">
      <alignment vertical="top" wrapText="1"/>
    </xf>
    <xf numFmtId="0" fontId="2" fillId="0" borderId="11" xfId="0" applyFont="1" applyBorder="1" applyAlignment="1" applyProtection="1">
      <alignment vertical="top" wrapText="1"/>
    </xf>
    <xf numFmtId="0" fontId="16" fillId="3" borderId="16" xfId="0" applyFont="1" applyFill="1" applyBorder="1" applyAlignment="1" applyProtection="1">
      <alignment horizontal="left" vertical="center"/>
    </xf>
    <xf numFmtId="38" fontId="12" fillId="3" borderId="13"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0" xfId="4" applyFont="1" applyFill="1" applyBorder="1" applyAlignment="1">
      <alignment horizontal="left" vertical="center" wrapText="1"/>
    </xf>
    <xf numFmtId="0" fontId="2" fillId="4" borderId="11"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0" xfId="5" applyFont="1" applyFill="1" applyBorder="1" applyAlignment="1">
      <alignment horizontal="left" vertical="center" wrapText="1"/>
    </xf>
    <xf numFmtId="0" fontId="2" fillId="4" borderId="14"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1"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1"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2" xfId="0" applyFont="1" applyFill="1" applyBorder="1" applyAlignment="1" applyProtection="1">
      <alignment horizontal="left" indent="1"/>
    </xf>
    <xf numFmtId="0" fontId="6" fillId="4" borderId="23" xfId="0" applyFont="1" applyFill="1" applyBorder="1" applyAlignment="1" applyProtection="1">
      <alignment horizontal="left" indent="1"/>
    </xf>
    <xf numFmtId="0" fontId="2" fillId="4" borderId="24"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5" xfId="0" applyFont="1" applyBorder="1" applyAlignment="1">
      <alignment horizontal="center" vertical="top"/>
    </xf>
    <xf numFmtId="38" fontId="5" fillId="0" borderId="26" xfId="0" applyNumberFormat="1" applyFont="1" applyBorder="1" applyAlignment="1">
      <alignment horizontal="center" vertical="top"/>
    </xf>
    <xf numFmtId="38" fontId="5" fillId="0" borderId="25" xfId="0" applyNumberFormat="1" applyFont="1" applyBorder="1" applyAlignment="1">
      <alignment horizontal="center" vertical="top"/>
    </xf>
    <xf numFmtId="38" fontId="5" fillId="0" borderId="27" xfId="0" applyNumberFormat="1" applyFont="1" applyBorder="1" applyAlignment="1">
      <alignment horizontal="center" vertical="top"/>
    </xf>
    <xf numFmtId="0" fontId="13" fillId="0" borderId="27" xfId="0" applyFont="1" applyBorder="1" applyAlignment="1">
      <alignment horizontal="left" vertical="center" wrapText="1"/>
    </xf>
    <xf numFmtId="38" fontId="13" fillId="0" borderId="28" xfId="0" applyNumberFormat="1" applyFont="1" applyBorder="1" applyAlignment="1" applyProtection="1">
      <alignment horizontal="center"/>
      <protection locked="0"/>
    </xf>
    <xf numFmtId="38" fontId="13" fillId="0" borderId="29"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13" fillId="0" borderId="29" xfId="0" applyFont="1" applyBorder="1" applyAlignment="1">
      <alignment horizontal="left" vertical="center" wrapText="1" indent="1"/>
    </xf>
    <xf numFmtId="0" fontId="13" fillId="0" borderId="26"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0" fontId="16" fillId="3" borderId="9" xfId="4" applyFont="1" applyFill="1" applyBorder="1" applyAlignment="1">
      <alignment horizontal="center" vertical="center" wrapText="1"/>
    </xf>
    <xf numFmtId="0" fontId="6" fillId="3" borderId="20" xfId="5" applyFont="1" applyFill="1" applyBorder="1" applyAlignment="1">
      <alignment horizontal="left" vertical="center" wrapText="1" indent="2"/>
    </xf>
    <xf numFmtId="0" fontId="6" fillId="3" borderId="20" xfId="5" applyFont="1" applyFill="1" applyBorder="1" applyAlignment="1">
      <alignment horizontal="left" vertical="center" indent="2"/>
    </xf>
    <xf numFmtId="0" fontId="6" fillId="3" borderId="20"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0" xfId="4" applyFont="1" applyFill="1" applyBorder="1" applyAlignment="1">
      <alignment horizontal="left" vertical="center" wrapText="1" indent="2"/>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4"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4" xfId="4" applyNumberFormat="1" applyFont="1" applyFill="1" applyBorder="1" applyAlignment="1" applyProtection="1">
      <alignment horizontal="right"/>
    </xf>
    <xf numFmtId="0" fontId="2" fillId="0" borderId="30" xfId="3" applyFont="1" applyBorder="1" applyAlignment="1">
      <alignment horizontal="center" vertical="center"/>
    </xf>
    <xf numFmtId="0" fontId="6" fillId="3" borderId="20"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0" xfId="6" applyFont="1" applyBorder="1" applyAlignment="1" applyProtection="1">
      <alignment vertical="center"/>
      <protection locked="0"/>
    </xf>
    <xf numFmtId="38" fontId="12" fillId="2" borderId="14" xfId="4" applyNumberFormat="1" applyFont="1" applyFill="1" applyBorder="1" applyAlignment="1" applyProtection="1">
      <alignment horizontal="right"/>
      <protection locked="0"/>
    </xf>
    <xf numFmtId="38" fontId="12" fillId="6" borderId="12"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4" xfId="0" applyNumberFormat="1" applyFont="1" applyFill="1" applyBorder="1" applyAlignment="1" applyProtection="1">
      <alignment horizontal="right" wrapText="1"/>
    </xf>
    <xf numFmtId="38" fontId="12" fillId="3" borderId="13" xfId="0" applyNumberFormat="1" applyFont="1" applyFill="1" applyBorder="1" applyAlignment="1" applyProtection="1">
      <alignment vertical="center" wrapText="1"/>
    </xf>
    <xf numFmtId="38" fontId="12" fillId="7" borderId="13"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1"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2" xfId="2" applyFont="1" applyBorder="1" applyAlignment="1" applyProtection="1">
      <alignment horizontal="center"/>
      <protection locked="0"/>
    </xf>
    <xf numFmtId="0" fontId="9" fillId="0" borderId="33" xfId="2" applyFont="1" applyBorder="1" applyAlignment="1" applyProtection="1">
      <alignment horizontal="center"/>
      <protection locked="0"/>
    </xf>
    <xf numFmtId="0" fontId="2" fillId="0" borderId="0" xfId="2" applyFont="1" applyProtection="1">
      <protection locked="0"/>
    </xf>
    <xf numFmtId="0" fontId="35" fillId="0" borderId="0" xfId="2" applyProtection="1">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2" fillId="0" borderId="0" xfId="2" applyFont="1" applyAlignment="1">
      <alignment horizontal="right" vertical="top"/>
    </xf>
    <xf numFmtId="0" fontId="2" fillId="0" borderId="34" xfId="2" applyFont="1" applyBorder="1" applyAlignment="1">
      <alignment horizontal="left" vertical="center"/>
    </xf>
    <xf numFmtId="0" fontId="2" fillId="0" borderId="0" xfId="2" applyFont="1" applyBorder="1" applyAlignment="1">
      <alignment horizontal="left" vertical="center"/>
    </xf>
    <xf numFmtId="0" fontId="2" fillId="0" borderId="34" xfId="2" applyFont="1" applyBorder="1"/>
    <xf numFmtId="0" fontId="2" fillId="0" borderId="34" xfId="2" applyFont="1" applyBorder="1" applyAlignment="1">
      <alignment horizontal="left" textRotation="180"/>
    </xf>
    <xf numFmtId="0" fontId="6" fillId="0" borderId="35"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35" xfId="2" applyNumberFormat="1" applyFont="1" applyBorder="1" applyAlignment="1">
      <alignment horizontal="left"/>
    </xf>
    <xf numFmtId="0" fontId="2" fillId="0" borderId="35" xfId="2" applyFont="1" applyBorder="1" applyAlignment="1">
      <alignment horizontal="left" textRotation="180"/>
    </xf>
    <xf numFmtId="0" fontId="2" fillId="0" borderId="35" xfId="2" applyFont="1" applyBorder="1"/>
    <xf numFmtId="0" fontId="9" fillId="0" borderId="36" xfId="2" applyFont="1" applyBorder="1" applyAlignment="1">
      <alignment horizontal="center"/>
    </xf>
    <xf numFmtId="0" fontId="9" fillId="0" borderId="37" xfId="2" applyFont="1" applyBorder="1" applyAlignment="1">
      <alignment horizontal="center"/>
    </xf>
    <xf numFmtId="0" fontId="9" fillId="0" borderId="2" xfId="2" applyFont="1" applyBorder="1" applyAlignment="1">
      <alignment horizontal="center"/>
    </xf>
    <xf numFmtId="0" fontId="9" fillId="0" borderId="38" xfId="2" applyFont="1" applyBorder="1" applyAlignment="1">
      <alignment horizontal="center"/>
    </xf>
    <xf numFmtId="0" fontId="2" fillId="0" borderId="0" xfId="2" applyFont="1" applyBorder="1" applyProtection="1">
      <protection locked="0"/>
    </xf>
    <xf numFmtId="0" fontId="2" fillId="0" borderId="39"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0" xfId="2" applyFont="1" applyBorder="1" applyAlignment="1" applyProtection="1">
      <alignment horizontal="left" vertical="center" indent="1"/>
      <protection locked="0"/>
    </xf>
    <xf numFmtId="0" fontId="2" fillId="0" borderId="41" xfId="2" applyFont="1" applyBorder="1" applyAlignment="1" applyProtection="1">
      <alignment horizontal="left" indent="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5" xfId="2" applyFont="1" applyBorder="1" applyAlignment="1"/>
    <xf numFmtId="49" fontId="2" fillId="0" borderId="42" xfId="2" applyNumberFormat="1" applyFont="1" applyBorder="1" applyAlignment="1" applyProtection="1">
      <alignment horizontal="left"/>
      <protection locked="0"/>
    </xf>
    <xf numFmtId="0" fontId="2" fillId="0" borderId="42" xfId="2" applyFont="1" applyBorder="1" applyAlignment="1"/>
    <xf numFmtId="0" fontId="2" fillId="0" borderId="0" xfId="2" applyFont="1" applyAlignment="1"/>
    <xf numFmtId="4" fontId="9" fillId="0" borderId="44" xfId="2" applyNumberFormat="1" applyFont="1" applyBorder="1" applyAlignment="1" applyProtection="1">
      <alignment horizontal="center" vertical="center"/>
      <protection locked="0"/>
    </xf>
    <xf numFmtId="38" fontId="2" fillId="0" borderId="45" xfId="2" applyNumberFormat="1" applyFont="1" applyBorder="1" applyAlignment="1" applyProtection="1">
      <protection locked="0"/>
    </xf>
    <xf numFmtId="38" fontId="2" fillId="0" borderId="46" xfId="2" applyNumberFormat="1" applyFont="1" applyBorder="1" applyAlignment="1" applyProtection="1">
      <protection locked="0"/>
    </xf>
    <xf numFmtId="0" fontId="9" fillId="0" borderId="47" xfId="2" applyFont="1" applyBorder="1" applyAlignment="1" applyProtection="1">
      <alignment horizontal="center" vertical="center"/>
      <protection locked="0"/>
    </xf>
    <xf numFmtId="0" fontId="2" fillId="0" borderId="48" xfId="2" applyFont="1" applyBorder="1" applyAlignment="1" applyProtection="1">
      <alignment horizontal="left" vertical="center" indent="1"/>
      <protection locked="0"/>
    </xf>
    <xf numFmtId="0" fontId="2" fillId="0" borderId="49"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0" fontId="0" fillId="0" borderId="0" xfId="0" applyAlignment="1">
      <alignment horizontal="lef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16" fillId="0" borderId="51" xfId="0" applyFont="1" applyBorder="1" applyAlignment="1" applyProtection="1">
      <alignment horizontal="left" vertical="center"/>
    </xf>
    <xf numFmtId="0" fontId="32" fillId="0" borderId="0" xfId="0" applyFont="1" applyAlignment="1">
      <alignment horizontal="left" wrapText="1" indent="1"/>
    </xf>
    <xf numFmtId="0" fontId="17" fillId="0" borderId="50" xfId="0" applyFont="1" applyFill="1" applyBorder="1" applyAlignment="1" applyProtection="1">
      <alignment horizontal="center" vertical="center" wrapText="1"/>
      <protection locked="0"/>
    </xf>
    <xf numFmtId="167" fontId="12" fillId="0" borderId="1" xfId="0" applyNumberFormat="1" applyFont="1" applyBorder="1" applyAlignment="1" applyProtection="1">
      <alignment horizontal="right"/>
      <protection locked="0"/>
    </xf>
    <xf numFmtId="0" fontId="2" fillId="0" borderId="0" xfId="0" applyFont="1" applyAlignment="1" applyProtection="1">
      <alignment horizontal="center" vertical="center"/>
    </xf>
    <xf numFmtId="0" fontId="13" fillId="0" borderId="0" xfId="0" applyFont="1" applyBorder="1"/>
    <xf numFmtId="0" fontId="42" fillId="0" borderId="27" xfId="0" applyFont="1" applyBorder="1" applyAlignment="1">
      <alignment horizontal="left" vertical="center" wrapText="1"/>
    </xf>
    <xf numFmtId="0" fontId="43" fillId="0" borderId="58" xfId="0" applyFont="1" applyBorder="1" applyAlignment="1">
      <alignment horizontal="center"/>
    </xf>
    <xf numFmtId="0" fontId="45" fillId="0" borderId="0" xfId="1" applyFont="1" applyBorder="1" applyAlignment="1" applyProtection="1">
      <alignment horizontal="center" vertical="center"/>
    </xf>
    <xf numFmtId="0" fontId="2" fillId="0" borderId="0" xfId="3" applyFont="1" applyBorder="1" applyProtection="1"/>
    <xf numFmtId="0" fontId="2" fillId="0" borderId="2" xfId="2" applyFont="1" applyBorder="1" applyAlignment="1" applyProtection="1">
      <alignment horizontal="left" indent="1"/>
      <protection locked="0"/>
    </xf>
    <xf numFmtId="0" fontId="2" fillId="0" borderId="15" xfId="2" applyFont="1" applyBorder="1" applyAlignment="1" applyProtection="1">
      <alignment horizontal="left" indent="1"/>
      <protection locked="0"/>
    </xf>
    <xf numFmtId="0" fontId="2" fillId="0" borderId="60" xfId="2" applyFont="1" applyBorder="1" applyAlignment="1" applyProtection="1">
      <alignment horizontal="left" vertical="center" indent="1"/>
      <protection locked="0"/>
    </xf>
    <xf numFmtId="0" fontId="2" fillId="0" borderId="61" xfId="2" applyFont="1" applyBorder="1" applyAlignment="1" applyProtection="1">
      <alignment horizontal="left" vertical="center" indent="1"/>
      <protection locked="0"/>
    </xf>
    <xf numFmtId="0" fontId="2" fillId="0" borderId="2" xfId="2" applyFont="1" applyBorder="1" applyAlignment="1" applyProtection="1">
      <alignment horizontal="left" vertical="center" indent="1"/>
      <protection locked="0"/>
    </xf>
    <xf numFmtId="0" fontId="2" fillId="0" borderId="15" xfId="2" applyFont="1" applyBorder="1" applyAlignment="1" applyProtection="1">
      <alignment horizontal="left" vertical="center" indent="1"/>
      <protection locked="0"/>
    </xf>
    <xf numFmtId="0" fontId="35" fillId="0" borderId="0" xfId="2" applyFill="1"/>
    <xf numFmtId="0" fontId="2" fillId="0" borderId="60" xfId="2" applyFont="1" applyFill="1" applyBorder="1" applyAlignment="1" applyProtection="1">
      <alignment horizontal="left" vertical="center" indent="1"/>
      <protection locked="0"/>
    </xf>
    <xf numFmtId="0" fontId="13" fillId="0" borderId="0" xfId="2" applyFont="1"/>
    <xf numFmtId="0" fontId="13" fillId="0" borderId="0" xfId="2" applyFont="1" applyAlignment="1" applyProtection="1">
      <alignment horizontal="left" vertical="center" indent="2"/>
      <protection locked="0"/>
    </xf>
    <xf numFmtId="0" fontId="13" fillId="0" borderId="0" xfId="2" applyFont="1" applyFill="1"/>
    <xf numFmtId="0" fontId="13" fillId="0" borderId="0" xfId="2" applyFont="1" applyProtection="1">
      <protection locked="0"/>
    </xf>
    <xf numFmtId="0" fontId="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6" fontId="11" fillId="0" borderId="0" xfId="0" applyNumberFormat="1" applyFont="1" applyAlignment="1" applyProtection="1">
      <alignment horizontal="center" vertical="center"/>
      <protection locked="0"/>
    </xf>
    <xf numFmtId="166" fontId="17" fillId="0" borderId="0" xfId="0" applyNumberFormat="1" applyFont="1" applyAlignment="1">
      <alignment horizontal="center" vertical="center"/>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0" fillId="0" borderId="9" xfId="0" applyBorder="1" applyAlignment="1" applyProtection="1">
      <alignment horizontal="left" vertical="center" wrapText="1"/>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0" fillId="0" borderId="0" xfId="0" applyFont="1" applyAlignment="1" applyProtection="1">
      <alignment horizontal="center" vertical="center" wrapText="1"/>
      <protection locked="0"/>
    </xf>
    <xf numFmtId="0" fontId="46" fillId="0" borderId="0" xfId="0" applyFont="1" applyBorder="1" applyAlignment="1">
      <alignment horizontal="center" vertical="center" wrapText="1"/>
    </xf>
    <xf numFmtId="0" fontId="11" fillId="0" borderId="10" xfId="2" applyFont="1" applyBorder="1" applyAlignment="1" applyProtection="1">
      <alignment horizontal="center" wrapText="1"/>
      <protection locked="0"/>
    </xf>
    <xf numFmtId="0" fontId="11" fillId="0" borderId="0" xfId="0" applyFont="1" applyAlignment="1" applyProtection="1">
      <alignment horizontal="center" vertical="center"/>
      <protection locked="0"/>
    </xf>
    <xf numFmtId="0" fontId="2" fillId="3" borderId="20" xfId="6" applyFont="1" applyFill="1" applyBorder="1" applyAlignment="1">
      <alignment vertical="center" wrapText="1"/>
    </xf>
    <xf numFmtId="0" fontId="2" fillId="3" borderId="17"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18" xfId="0" applyFont="1" applyFill="1" applyBorder="1" applyAlignment="1" applyProtection="1">
      <alignment horizontal="left" vertical="center" wrapText="1" indent="1"/>
    </xf>
    <xf numFmtId="0" fontId="0" fillId="3" borderId="43" xfId="0" applyFill="1" applyBorder="1" applyAlignment="1">
      <alignment horizontal="left" wrapText="1" indent="1"/>
    </xf>
    <xf numFmtId="0" fontId="0" fillId="3" borderId="19" xfId="0" applyFill="1" applyBorder="1" applyAlignment="1">
      <alignment horizontal="left" wrapText="1" indent="1"/>
    </xf>
    <xf numFmtId="0" fontId="11" fillId="0" borderId="10" xfId="0" applyFont="1" applyBorder="1" applyAlignment="1" applyProtection="1">
      <alignment horizontal="center" wrapText="1"/>
      <protection locked="0"/>
    </xf>
    <xf numFmtId="49" fontId="11" fillId="0" borderId="10"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0"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35" xfId="2" applyFont="1" applyBorder="1" applyAlignment="1">
      <alignment horizontal="left" vertical="center"/>
    </xf>
    <xf numFmtId="0" fontId="9" fillId="0" borderId="35"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40" fillId="0" borderId="0" xfId="0" applyFont="1" applyAlignment="1">
      <alignment horizontal="center" vertical="center" wrapText="1"/>
    </xf>
    <xf numFmtId="0" fontId="41"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xf numFmtId="0" fontId="39" fillId="0" borderId="0" xfId="0" applyFont="1" applyAlignment="1">
      <alignment horizontal="right" vertical="center" wrapText="1"/>
    </xf>
    <xf numFmtId="0" fontId="17" fillId="0" borderId="0" xfId="0" applyFont="1" applyBorder="1" applyAlignment="1">
      <alignment horizontal="right" vertical="center" wrapText="1"/>
    </xf>
    <xf numFmtId="0" fontId="44" fillId="0" borderId="0" xfId="0" applyFont="1" applyAlignment="1">
      <alignment horizontal="left" vertical="center" wrapText="1"/>
    </xf>
    <xf numFmtId="0" fontId="44" fillId="0" borderId="59" xfId="0" applyFont="1" applyBorder="1" applyAlignment="1">
      <alignment horizontal="left" vertical="center" wrapText="1"/>
    </xf>
    <xf numFmtId="0" fontId="44" fillId="0" borderId="0" xfId="0" applyFont="1" applyAlignment="1" applyProtection="1">
      <alignment horizontal="left" vertical="center" wrapText="1"/>
      <protection locked="0"/>
    </xf>
  </cellXfs>
  <cellStyles count="7">
    <cellStyle name="Hyperlink" xfId="1" builtinId="8"/>
    <cellStyle name="Normal" xfId="0" builtinId="0"/>
    <cellStyle name="Normal 2" xfId="2" xr:uid="{00000000-0005-0000-0000-000002000000}"/>
    <cellStyle name="Normal_AFRPG3" xfId="3" xr:uid="{00000000-0005-0000-0000-000003000000}"/>
    <cellStyle name="Normal_AFRPG5" xfId="4" xr:uid="{00000000-0005-0000-0000-000004000000}"/>
    <cellStyle name="Normal_AFRPG7" xfId="5" xr:uid="{00000000-0005-0000-0000-000005000000}"/>
    <cellStyle name="Normal_AFRPG8"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2124075</xdr:colOff>
          <xdr:row>6</xdr:row>
          <xdr:rowOff>114300</xdr:rowOff>
        </xdr:from>
        <xdr:to>
          <xdr:col>0</xdr:col>
          <xdr:colOff>3371850</xdr:colOff>
          <xdr:row>6</xdr:row>
          <xdr:rowOff>1047750</xdr:rowOff>
        </xdr:to>
        <xdr:sp macro="" textlink="">
          <xdr:nvSpPr>
            <xdr:cNvPr id="16393" name="Object 9" hidden="1">
              <a:extLst>
                <a:ext uri="{63B3BB69-23CF-44E3-9099-C40C66FF867C}">
                  <a14:compatExt spid="_x0000_s16393"/>
                </a:ext>
                <a:ext uri="{FF2B5EF4-FFF2-40B4-BE49-F238E27FC236}">
                  <a16:creationId xmlns:a16="http://schemas.microsoft.com/office/drawing/2014/main" id="{00000000-0008-0000-0800-000009400000}"/>
                </a:ext>
              </a:extLst>
            </xdr:cNvPr>
            <xdr:cNvSpPr/>
          </xdr:nvSpPr>
          <xdr:spPr bwMode="auto">
            <a:xfrm>
              <a:off x="0" y="0"/>
              <a:ext cx="0" cy="0"/>
            </a:xfrm>
            <a:prstGeom prst="rect">
              <a:avLst/>
            </a:prstGeom>
            <a:solidFill>
              <a:srgbClr val="FFFFFF" mc:Ignorable="a14" a14:legacySpreadsheetColorIndex="65"/>
            </a:solidFill>
            <a:ln w="9525">
              <a:solidFill>
                <a:srgbClr val="808080" mc:Ignorable="a14" a14:legacySpreadsheetColorIndex="23"/>
              </a:solidFill>
              <a:prstDash val="dash"/>
              <a:miter lim="800000"/>
              <a:headEnd/>
              <a:tailEnd/>
            </a:ln>
          </xdr:spPr>
        </xdr:sp>
        <xdr:clientData/>
      </xdr:twoCellAnchor>
    </mc:Choice>
    <mc:Fallback/>
  </mc:AlternateContent>
  <xdr:twoCellAnchor>
    <xdr:from>
      <xdr:col>1</xdr:col>
      <xdr:colOff>1822450</xdr:colOff>
      <xdr:row>8</xdr:row>
      <xdr:rowOff>76200</xdr:rowOff>
    </xdr:from>
    <xdr:to>
      <xdr:col>1</xdr:col>
      <xdr:colOff>2120900</xdr:colOff>
      <xdr:row>8</xdr:row>
      <xdr:rowOff>488950</xdr:rowOff>
    </xdr:to>
    <xdr:sp macro="" textlink="">
      <xdr:nvSpPr>
        <xdr:cNvPr id="2" name="Arrow: Right 1">
          <a:extLst>
            <a:ext uri="{FF2B5EF4-FFF2-40B4-BE49-F238E27FC236}">
              <a16:creationId xmlns:a16="http://schemas.microsoft.com/office/drawing/2014/main" id="{00000000-0008-0000-0800-000002000000}"/>
            </a:ext>
          </a:extLst>
        </xdr:cNvPr>
        <xdr:cNvSpPr/>
      </xdr:nvSpPr>
      <xdr:spPr>
        <a:xfrm>
          <a:off x="7727950" y="2901950"/>
          <a:ext cx="298450" cy="41275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isbe.net/Documents/ASA-Instructions.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53"/>
  <sheetViews>
    <sheetView showGridLines="0" topLeftCell="A31" zoomScale="115" zoomScaleNormal="115" workbookViewId="0">
      <selection activeCell="H22" sqref="H22"/>
    </sheetView>
  </sheetViews>
  <sheetFormatPr defaultColWidth="9.140625" defaultRowHeight="11.25" x14ac:dyDescent="0.2"/>
  <cols>
    <col min="1" max="1" width="1.85546875" style="5" customWidth="1"/>
    <col min="2" max="2" width="32" style="5" customWidth="1"/>
    <col min="3" max="3" width="16.5703125" style="5" customWidth="1"/>
    <col min="4" max="4" width="19.7109375" style="5" customWidth="1"/>
    <col min="5" max="5" width="2.85546875" style="5" customWidth="1"/>
    <col min="6" max="6" width="18.85546875" style="5" customWidth="1"/>
    <col min="7" max="7" width="28.5703125" style="5" customWidth="1"/>
    <col min="8" max="8" width="19.7109375" style="5" customWidth="1"/>
    <col min="9" max="9" width="2.140625" style="5" customWidth="1"/>
    <col min="10" max="10" width="5.42578125" style="5" customWidth="1"/>
    <col min="11" max="11" width="9.140625" style="5"/>
    <col min="12" max="12" width="6.7109375" style="5" customWidth="1"/>
    <col min="13" max="16384" width="9.140625" style="5"/>
  </cols>
  <sheetData>
    <row r="1" spans="1:12" ht="12.75" customHeight="1" x14ac:dyDescent="0.2">
      <c r="A1" s="213" t="s">
        <v>202</v>
      </c>
      <c r="B1" s="214"/>
      <c r="C1" s="214"/>
      <c r="G1" s="381" t="s">
        <v>203</v>
      </c>
      <c r="H1" s="381"/>
    </row>
    <row r="2" spans="1:12" ht="12.75" x14ac:dyDescent="0.2">
      <c r="A2" s="213" t="s">
        <v>106</v>
      </c>
      <c r="B2" s="215"/>
      <c r="C2" s="216"/>
      <c r="D2" s="376" t="s">
        <v>176</v>
      </c>
      <c r="E2" s="376"/>
      <c r="F2" s="376"/>
      <c r="G2" s="381"/>
      <c r="H2" s="381"/>
      <c r="I2" s="17"/>
      <c r="J2" s="17"/>
      <c r="K2" s="17"/>
      <c r="L2" s="17"/>
    </row>
    <row r="3" spans="1:12" ht="17.25" customHeight="1" x14ac:dyDescent="0.2">
      <c r="A3" s="217" t="s">
        <v>105</v>
      </c>
      <c r="B3" s="217"/>
      <c r="C3" s="256"/>
      <c r="D3" s="377" t="s">
        <v>177</v>
      </c>
      <c r="E3" s="377"/>
      <c r="F3" s="377"/>
      <c r="G3" s="381"/>
      <c r="H3" s="381"/>
      <c r="I3" s="17"/>
      <c r="J3" s="17"/>
      <c r="K3" s="17"/>
      <c r="L3" s="17"/>
    </row>
    <row r="4" spans="1:12" ht="10.5" customHeight="1" x14ac:dyDescent="0.25">
      <c r="D4" s="377" t="s">
        <v>178</v>
      </c>
      <c r="E4" s="377"/>
      <c r="F4" s="377"/>
      <c r="G4" s="381"/>
      <c r="H4" s="381"/>
      <c r="K4" s="212"/>
      <c r="L4" s="212"/>
    </row>
    <row r="5" spans="1:12" ht="15" x14ac:dyDescent="0.25">
      <c r="A5" s="358" t="s">
        <v>166</v>
      </c>
      <c r="B5" s="359"/>
      <c r="C5" s="359"/>
      <c r="D5" s="359"/>
      <c r="E5" s="359"/>
      <c r="F5" s="359"/>
      <c r="G5" s="359"/>
      <c r="H5" s="359"/>
      <c r="I5" s="359"/>
      <c r="J5" s="359"/>
      <c r="K5" s="212"/>
      <c r="L5" s="212"/>
    </row>
    <row r="6" spans="1:12" ht="15" x14ac:dyDescent="0.25">
      <c r="A6" s="259"/>
      <c r="B6" s="260"/>
      <c r="D6" s="362">
        <v>44377</v>
      </c>
      <c r="E6" s="363"/>
      <c r="F6" s="363"/>
      <c r="G6" s="261"/>
      <c r="H6" s="260"/>
      <c r="I6" s="260"/>
      <c r="J6" s="260"/>
      <c r="K6" s="212"/>
      <c r="L6" s="212"/>
    </row>
    <row r="7" spans="1:12" ht="13.5" customHeight="1" x14ac:dyDescent="0.2">
      <c r="A7" s="360" t="s">
        <v>108</v>
      </c>
      <c r="B7" s="361"/>
      <c r="C7" s="361"/>
      <c r="D7" s="361"/>
      <c r="E7" s="361"/>
      <c r="F7" s="361"/>
      <c r="G7" s="361"/>
      <c r="H7" s="361"/>
      <c r="I7" s="361"/>
      <c r="J7" s="361"/>
      <c r="K7" s="17"/>
      <c r="L7" s="17"/>
    </row>
    <row r="8" spans="1:12" ht="6.75" customHeight="1" x14ac:dyDescent="0.2">
      <c r="B8" s="17"/>
      <c r="C8" s="17"/>
      <c r="D8" s="17"/>
      <c r="E8" s="17"/>
      <c r="F8" s="17"/>
      <c r="G8" s="17"/>
      <c r="H8" s="17"/>
      <c r="I8" s="17"/>
      <c r="J8" s="17"/>
      <c r="K8" s="17"/>
      <c r="L8" s="17"/>
    </row>
    <row r="9" spans="1:12" ht="12" x14ac:dyDescent="0.2">
      <c r="B9" s="70" t="s">
        <v>156</v>
      </c>
      <c r="C9" s="383" t="s">
        <v>470</v>
      </c>
      <c r="D9" s="383"/>
      <c r="E9" s="383"/>
      <c r="F9" s="383"/>
      <c r="G9" s="342" t="s">
        <v>207</v>
      </c>
      <c r="H9" s="325" t="s">
        <v>175</v>
      </c>
      <c r="I9" s="17"/>
      <c r="J9" s="17"/>
      <c r="K9" s="17"/>
      <c r="L9" s="17"/>
    </row>
    <row r="10" spans="1:12" ht="12.75" x14ac:dyDescent="0.2">
      <c r="B10" s="70" t="s">
        <v>84</v>
      </c>
      <c r="C10" s="379" t="s">
        <v>471</v>
      </c>
      <c r="D10" s="379"/>
      <c r="E10" s="379"/>
      <c r="F10" s="380"/>
      <c r="G10" s="71"/>
      <c r="H10" s="272" t="s">
        <v>172</v>
      </c>
      <c r="I10" s="277"/>
      <c r="J10" s="273"/>
      <c r="K10" s="276"/>
      <c r="L10" s="17"/>
    </row>
    <row r="11" spans="1:12" ht="12.75" x14ac:dyDescent="0.2">
      <c r="B11" s="70" t="s">
        <v>85</v>
      </c>
      <c r="C11" s="364" t="s">
        <v>473</v>
      </c>
      <c r="D11" s="365"/>
      <c r="E11" s="365"/>
      <c r="F11" s="365"/>
      <c r="G11" s="268"/>
      <c r="H11" s="272" t="s">
        <v>173</v>
      </c>
      <c r="I11" s="277"/>
      <c r="J11" s="17"/>
      <c r="K11" s="17"/>
      <c r="L11" s="17"/>
    </row>
    <row r="12" spans="1:12" ht="12.75" x14ac:dyDescent="0.2">
      <c r="B12" s="70" t="s">
        <v>86</v>
      </c>
      <c r="C12" s="364" t="s">
        <v>474</v>
      </c>
      <c r="D12" s="364"/>
      <c r="E12" s="364"/>
      <c r="F12" s="365"/>
      <c r="G12" s="267"/>
      <c r="H12" s="272" t="s">
        <v>174</v>
      </c>
      <c r="I12" s="277" t="s">
        <v>472</v>
      </c>
    </row>
    <row r="13" spans="1:12" ht="12.75" x14ac:dyDescent="0.2">
      <c r="A13" s="1"/>
      <c r="B13" s="70" t="s">
        <v>179</v>
      </c>
      <c r="C13" s="364"/>
      <c r="D13" s="364"/>
      <c r="E13" s="364"/>
      <c r="F13" s="365"/>
      <c r="G13" s="1"/>
      <c r="H13" s="338" t="s">
        <v>204</v>
      </c>
      <c r="I13" s="277"/>
    </row>
    <row r="14" spans="1:12" ht="4.5" customHeight="1" thickBot="1" x14ac:dyDescent="0.25">
      <c r="A14" s="1"/>
      <c r="B14" s="6"/>
    </row>
    <row r="15" spans="1:12" ht="12.75" thickBot="1" x14ac:dyDescent="0.25">
      <c r="A15" s="1"/>
      <c r="B15" s="59"/>
      <c r="C15" s="51"/>
      <c r="F15" s="334" t="s">
        <v>94</v>
      </c>
      <c r="H15" s="4"/>
      <c r="I15" s="4"/>
    </row>
    <row r="16" spans="1:12" ht="15.75" customHeight="1" thickBot="1" x14ac:dyDescent="0.25">
      <c r="A16" s="382" t="s">
        <v>208</v>
      </c>
      <c r="B16" s="382"/>
      <c r="C16" s="382"/>
      <c r="D16" s="333" t="s">
        <v>187</v>
      </c>
      <c r="E16" s="336"/>
      <c r="F16" s="370" t="s">
        <v>92</v>
      </c>
      <c r="G16" s="371"/>
      <c r="H16" s="372"/>
      <c r="I16" s="63"/>
      <c r="J16" s="63"/>
      <c r="K16" s="58"/>
    </row>
    <row r="17" spans="1:12" ht="23.25" customHeight="1" thickBot="1" x14ac:dyDescent="0.25">
      <c r="A17" s="382"/>
      <c r="B17" s="382"/>
      <c r="C17" s="382"/>
      <c r="D17" s="332"/>
      <c r="E17" s="7"/>
      <c r="F17" s="373"/>
      <c r="G17" s="374"/>
      <c r="H17" s="375"/>
      <c r="I17" s="8"/>
    </row>
    <row r="18" spans="1:12" ht="3.75" customHeight="1" x14ac:dyDescent="0.2">
      <c r="A18" s="1"/>
      <c r="B18" s="73"/>
      <c r="C18" s="73"/>
      <c r="D18" s="74"/>
      <c r="E18" s="7"/>
      <c r="F18" s="7"/>
      <c r="G18" s="7"/>
      <c r="H18" s="8"/>
      <c r="I18" s="8"/>
    </row>
    <row r="19" spans="1:12" ht="12.75" x14ac:dyDescent="0.2">
      <c r="B19" s="202" t="s">
        <v>76</v>
      </c>
      <c r="C19" s="203"/>
      <c r="D19" s="204" t="s">
        <v>83</v>
      </c>
      <c r="E19" s="9"/>
      <c r="F19" s="368" t="s">
        <v>51</v>
      </c>
      <c r="G19" s="369"/>
      <c r="H19" s="125">
        <v>173</v>
      </c>
      <c r="I19" s="15"/>
    </row>
    <row r="20" spans="1:12" ht="12" x14ac:dyDescent="0.2">
      <c r="B20" s="56" t="s">
        <v>127</v>
      </c>
      <c r="C20" s="57"/>
      <c r="D20" s="125"/>
      <c r="E20" s="10"/>
      <c r="F20" s="68" t="s">
        <v>52</v>
      </c>
      <c r="G20" s="69"/>
      <c r="H20" s="125">
        <v>2</v>
      </c>
      <c r="I20" s="19"/>
    </row>
    <row r="21" spans="1:12" ht="12.75" x14ac:dyDescent="0.2">
      <c r="B21" s="56" t="s">
        <v>69</v>
      </c>
      <c r="C21" s="52"/>
      <c r="D21" s="126">
        <v>138389</v>
      </c>
      <c r="E21" s="8"/>
      <c r="F21" s="368" t="s">
        <v>159</v>
      </c>
      <c r="G21" s="369"/>
      <c r="H21" s="127">
        <v>523</v>
      </c>
      <c r="I21" s="20"/>
    </row>
    <row r="22" spans="1:12" ht="13.5" customHeight="1" x14ac:dyDescent="0.2">
      <c r="B22" s="366" t="s">
        <v>128</v>
      </c>
      <c r="C22" s="367"/>
      <c r="D22" s="125">
        <v>6391033</v>
      </c>
      <c r="E22" s="16"/>
      <c r="F22" s="208" t="s">
        <v>50</v>
      </c>
      <c r="G22" s="209"/>
      <c r="H22" s="210"/>
      <c r="I22" s="20"/>
    </row>
    <row r="23" spans="1:12" ht="12.75" x14ac:dyDescent="0.2">
      <c r="B23" s="366" t="s">
        <v>129</v>
      </c>
      <c r="C23" s="367"/>
      <c r="D23" s="125">
        <v>488210</v>
      </c>
      <c r="F23" s="11" t="s">
        <v>53</v>
      </c>
      <c r="G23" s="62"/>
      <c r="H23" s="125">
        <v>60</v>
      </c>
      <c r="I23" s="1"/>
      <c r="L23" s="21"/>
    </row>
    <row r="24" spans="1:12" ht="12" x14ac:dyDescent="0.2">
      <c r="B24" s="56" t="s">
        <v>130</v>
      </c>
      <c r="C24" s="57"/>
      <c r="D24" s="125">
        <v>468606</v>
      </c>
      <c r="E24" s="1"/>
      <c r="F24" s="12" t="s">
        <v>54</v>
      </c>
      <c r="G24" s="66"/>
      <c r="H24" s="125">
        <v>1</v>
      </c>
      <c r="I24" s="1"/>
      <c r="L24" s="21"/>
    </row>
    <row r="25" spans="1:12" ht="12" x14ac:dyDescent="0.2">
      <c r="B25" s="56" t="s">
        <v>75</v>
      </c>
      <c r="C25" s="57"/>
      <c r="D25" s="125">
        <v>0</v>
      </c>
      <c r="E25" s="1"/>
      <c r="F25" s="208" t="s">
        <v>49</v>
      </c>
      <c r="G25" s="209"/>
      <c r="H25" s="210"/>
      <c r="I25" s="1"/>
      <c r="L25" s="21"/>
    </row>
    <row r="26" spans="1:12" ht="12.75" thickBot="1" x14ac:dyDescent="0.25">
      <c r="B26" s="147" t="s">
        <v>109</v>
      </c>
      <c r="C26" s="148"/>
      <c r="D26" s="149">
        <f>SUM(D20:D25)</f>
        <v>7486238</v>
      </c>
      <c r="E26" s="13"/>
      <c r="F26" s="11" t="s">
        <v>53</v>
      </c>
      <c r="G26" s="62"/>
      <c r="H26" s="125">
        <v>34</v>
      </c>
    </row>
    <row r="27" spans="1:12" ht="14.1" customHeight="1" thickTop="1" thickBot="1" x14ac:dyDescent="0.25">
      <c r="F27" s="12" t="s">
        <v>54</v>
      </c>
      <c r="G27" s="66"/>
      <c r="H27" s="125">
        <v>1</v>
      </c>
      <c r="I27" s="1"/>
      <c r="J27" s="16"/>
      <c r="K27" s="109"/>
    </row>
    <row r="28" spans="1:12" ht="13.5" customHeight="1" thickTop="1" x14ac:dyDescent="0.2">
      <c r="B28" s="205" t="s">
        <v>93</v>
      </c>
      <c r="C28" s="206"/>
      <c r="D28" s="207"/>
      <c r="E28" s="13"/>
      <c r="F28" s="208" t="s">
        <v>98</v>
      </c>
      <c r="G28" s="209"/>
      <c r="H28" s="211"/>
      <c r="I28" s="1"/>
      <c r="J28" s="64"/>
      <c r="K28" s="18"/>
    </row>
    <row r="29" spans="1:12" ht="12" x14ac:dyDescent="0.2">
      <c r="B29" s="11" t="s">
        <v>55</v>
      </c>
      <c r="C29" s="62"/>
      <c r="D29" s="128">
        <v>41</v>
      </c>
      <c r="F29" s="11" t="s">
        <v>2</v>
      </c>
      <c r="G29" s="62"/>
      <c r="H29" s="337">
        <v>1.84</v>
      </c>
      <c r="I29" s="3"/>
      <c r="J29" s="75"/>
      <c r="K29" s="18"/>
    </row>
    <row r="30" spans="1:12" ht="14.1" customHeight="1" x14ac:dyDescent="0.2">
      <c r="B30" s="11" t="s">
        <v>56</v>
      </c>
      <c r="C30" s="62"/>
      <c r="D30" s="128">
        <v>48</v>
      </c>
      <c r="F30" s="2" t="s">
        <v>41</v>
      </c>
      <c r="G30" s="2"/>
      <c r="H30" s="337">
        <v>0.375</v>
      </c>
      <c r="I30" s="3"/>
      <c r="J30" s="1"/>
      <c r="K30" s="18"/>
    </row>
    <row r="31" spans="1:12" ht="12" x14ac:dyDescent="0.2">
      <c r="B31" s="11" t="s">
        <v>57</v>
      </c>
      <c r="C31" s="62"/>
      <c r="D31" s="128">
        <v>41</v>
      </c>
      <c r="F31" s="65" t="s">
        <v>160</v>
      </c>
      <c r="G31" s="67"/>
      <c r="H31" s="337">
        <v>0.4965</v>
      </c>
      <c r="I31" s="1"/>
      <c r="J31" s="1"/>
      <c r="K31" s="77"/>
    </row>
    <row r="32" spans="1:12" ht="12" x14ac:dyDescent="0.2">
      <c r="B32" s="11" t="s">
        <v>58</v>
      </c>
      <c r="C32" s="62"/>
      <c r="D32" s="128">
        <v>29</v>
      </c>
      <c r="F32" s="11" t="s">
        <v>3</v>
      </c>
      <c r="G32" s="62"/>
      <c r="H32" s="337">
        <v>0.2</v>
      </c>
      <c r="I32" s="22"/>
      <c r="J32" s="1"/>
      <c r="K32" s="76"/>
    </row>
    <row r="33" spans="2:12" ht="12" x14ac:dyDescent="0.2">
      <c r="B33" s="11" t="s">
        <v>59</v>
      </c>
      <c r="C33" s="62"/>
      <c r="D33" s="128">
        <v>46</v>
      </c>
      <c r="F33" s="11" t="s">
        <v>43</v>
      </c>
      <c r="G33" s="62"/>
      <c r="H33" s="337">
        <v>0.1424</v>
      </c>
      <c r="I33" s="3"/>
      <c r="J33" s="1"/>
      <c r="K33" s="76"/>
    </row>
    <row r="34" spans="2:12" ht="12" x14ac:dyDescent="0.2">
      <c r="B34" s="11" t="s">
        <v>60</v>
      </c>
      <c r="C34" s="62"/>
      <c r="D34" s="128">
        <v>45</v>
      </c>
      <c r="F34" s="11" t="s">
        <v>44</v>
      </c>
      <c r="G34" s="62"/>
      <c r="H34" s="337">
        <v>0.19040000000000001</v>
      </c>
      <c r="I34" s="3"/>
      <c r="J34" s="1"/>
      <c r="K34" s="76"/>
    </row>
    <row r="35" spans="2:12" ht="14.1" customHeight="1" x14ac:dyDescent="0.2">
      <c r="B35" s="11" t="s">
        <v>61</v>
      </c>
      <c r="C35" s="62"/>
      <c r="D35" s="128">
        <v>38</v>
      </c>
      <c r="F35" s="11" t="s">
        <v>42</v>
      </c>
      <c r="G35" s="62"/>
      <c r="H35" s="337">
        <v>0.05</v>
      </c>
      <c r="I35" s="3"/>
      <c r="J35" s="1"/>
      <c r="K35" s="1"/>
    </row>
    <row r="36" spans="2:12" ht="12" x14ac:dyDescent="0.2">
      <c r="B36" s="11" t="s">
        <v>62</v>
      </c>
      <c r="C36" s="62"/>
      <c r="D36" s="128">
        <v>40</v>
      </c>
      <c r="F36" s="2" t="s">
        <v>45</v>
      </c>
      <c r="G36" s="2"/>
      <c r="H36" s="337">
        <v>0.05</v>
      </c>
      <c r="I36" s="22"/>
      <c r="J36" s="64"/>
    </row>
    <row r="37" spans="2:12" ht="12" x14ac:dyDescent="0.2">
      <c r="B37" s="11" t="s">
        <v>63</v>
      </c>
      <c r="C37" s="62"/>
      <c r="D37" s="128">
        <v>37</v>
      </c>
      <c r="F37" s="65" t="s">
        <v>4</v>
      </c>
      <c r="G37" s="67"/>
      <c r="H37" s="337">
        <v>0.74509999999999998</v>
      </c>
      <c r="I37" s="3"/>
      <c r="J37" s="75"/>
      <c r="K37" s="23"/>
    </row>
    <row r="38" spans="2:12" ht="12" x14ac:dyDescent="0.2">
      <c r="B38" s="11" t="s">
        <v>64</v>
      </c>
      <c r="C38" s="62"/>
      <c r="D38" s="128">
        <v>61</v>
      </c>
      <c r="F38" s="11" t="s">
        <v>157</v>
      </c>
      <c r="G38" s="62"/>
      <c r="H38" s="337"/>
      <c r="I38" s="3"/>
      <c r="J38" s="1"/>
      <c r="K38" s="18"/>
    </row>
    <row r="39" spans="2:12" ht="12" x14ac:dyDescent="0.2">
      <c r="B39" s="11" t="s">
        <v>218</v>
      </c>
      <c r="C39" s="62"/>
      <c r="D39" s="128"/>
      <c r="F39" s="11" t="s">
        <v>46</v>
      </c>
      <c r="G39" s="62"/>
      <c r="H39" s="337">
        <v>0.04</v>
      </c>
      <c r="I39" s="1"/>
      <c r="J39" s="1"/>
      <c r="K39" s="18"/>
    </row>
    <row r="40" spans="2:12" ht="12" x14ac:dyDescent="0.2">
      <c r="B40" s="139" t="s">
        <v>110</v>
      </c>
      <c r="C40" s="140"/>
      <c r="D40" s="129">
        <f>SUM(D29:D39)</f>
        <v>426</v>
      </c>
      <c r="F40" s="11" t="s">
        <v>5</v>
      </c>
      <c r="G40" s="62"/>
      <c r="H40" s="337">
        <v>0.05</v>
      </c>
      <c r="I40" s="22"/>
      <c r="J40" s="1"/>
      <c r="K40" s="77"/>
    </row>
    <row r="41" spans="2:12" ht="12" x14ac:dyDescent="0.2">
      <c r="B41" s="60" t="s">
        <v>65</v>
      </c>
      <c r="C41" s="53"/>
      <c r="D41" s="128">
        <v>41</v>
      </c>
      <c r="F41" s="65" t="s">
        <v>6</v>
      </c>
      <c r="G41" s="67"/>
      <c r="H41" s="337"/>
      <c r="I41" s="1"/>
      <c r="J41" s="1"/>
      <c r="K41" s="76"/>
    </row>
    <row r="42" spans="2:12" ht="12" x14ac:dyDescent="0.2">
      <c r="B42" s="60" t="s">
        <v>66</v>
      </c>
      <c r="C42" s="53"/>
      <c r="D42" s="128">
        <v>40</v>
      </c>
      <c r="F42" s="11" t="s">
        <v>6</v>
      </c>
      <c r="G42" s="62"/>
      <c r="H42" s="337"/>
      <c r="I42" s="24"/>
      <c r="J42" s="1"/>
      <c r="K42" s="76"/>
    </row>
    <row r="43" spans="2:12" ht="12.75" x14ac:dyDescent="0.2">
      <c r="B43" s="60" t="s">
        <v>67</v>
      </c>
      <c r="C43" s="53"/>
      <c r="D43" s="128">
        <v>54</v>
      </c>
      <c r="F43" s="265" t="s">
        <v>158</v>
      </c>
      <c r="G43" s="266"/>
      <c r="H43" s="130">
        <v>60393658</v>
      </c>
      <c r="I43" s="14"/>
      <c r="J43" s="1"/>
      <c r="K43" s="76"/>
      <c r="L43" s="18"/>
    </row>
    <row r="44" spans="2:12" ht="12.75" x14ac:dyDescent="0.2">
      <c r="B44" s="61" t="s">
        <v>68</v>
      </c>
      <c r="C44" s="54"/>
      <c r="D44" s="128">
        <v>32</v>
      </c>
      <c r="F44" s="265" t="s">
        <v>70</v>
      </c>
      <c r="G44" s="266"/>
      <c r="H44" s="275">
        <f>(H43/H21)</f>
        <v>115475.44550669217</v>
      </c>
      <c r="I44" s="24"/>
      <c r="J44" s="86" t="str">
        <f>MID(C10,10,1)</f>
        <v>1</v>
      </c>
      <c r="K44" s="1"/>
      <c r="L44" s="18"/>
    </row>
    <row r="45" spans="2:12" ht="12.75" x14ac:dyDescent="0.2">
      <c r="B45" s="60" t="s">
        <v>219</v>
      </c>
      <c r="C45" s="53"/>
      <c r="D45" s="128"/>
      <c r="F45" s="326" t="s">
        <v>180</v>
      </c>
      <c r="G45" s="274"/>
      <c r="H45" s="324">
        <f>IF(I10="x",H43*0.069,IF(I11="x",H43*0.069,IF(I12="x",H43*0.138,IF(I13="x","Not applicable","Please Check District Type"))))</f>
        <v>8334324.8040000005</v>
      </c>
      <c r="I45" s="25"/>
      <c r="J45" s="86">
        <f>IF(J44="2",(H43*1.38),(H43*0.069))</f>
        <v>4167162.4020000002</v>
      </c>
    </row>
    <row r="46" spans="2:12" ht="13.5" thickBot="1" x14ac:dyDescent="0.25">
      <c r="B46" s="141" t="s">
        <v>111</v>
      </c>
      <c r="C46" s="142"/>
      <c r="D46" s="143">
        <f>SUM(D41:D45)</f>
        <v>167</v>
      </c>
      <c r="F46" s="356" t="s">
        <v>190</v>
      </c>
      <c r="G46" s="378"/>
      <c r="H46" s="130">
        <v>4369274</v>
      </c>
      <c r="J46" s="87"/>
    </row>
    <row r="47" spans="2:12" ht="14.25" thickTop="1" thickBot="1" x14ac:dyDescent="0.25">
      <c r="B47" s="144" t="s">
        <v>112</v>
      </c>
      <c r="C47" s="145"/>
      <c r="D47" s="146">
        <f>SUM(D40,D46)</f>
        <v>593</v>
      </c>
      <c r="F47" s="356" t="s">
        <v>181</v>
      </c>
      <c r="G47" s="357"/>
      <c r="H47" s="278">
        <f>IF(I13="x","Not Applicable",(H46/H45))</f>
        <v>0.52425050652009597</v>
      </c>
      <c r="I47" s="26"/>
      <c r="L47" s="26"/>
    </row>
    <row r="48" spans="2:12" ht="12" thickTop="1" x14ac:dyDescent="0.2">
      <c r="C48" s="55"/>
    </row>
    <row r="49" spans="2:12" ht="9.6" customHeight="1" x14ac:dyDescent="0.2">
      <c r="B49" s="55" t="s">
        <v>189</v>
      </c>
      <c r="I49" s="27"/>
      <c r="L49" s="27"/>
    </row>
    <row r="50" spans="2:12" ht="10.35" customHeight="1" x14ac:dyDescent="0.2">
      <c r="B50" s="236"/>
    </row>
    <row r="51" spans="2:12" ht="9.9499999999999993" customHeight="1" x14ac:dyDescent="0.2"/>
    <row r="52" spans="2:12" ht="9.9499999999999993" customHeight="1" x14ac:dyDescent="0.2"/>
    <row r="53" spans="2:12" ht="17.25" customHeight="1" x14ac:dyDescent="0.2"/>
  </sheetData>
  <sheetProtection algorithmName="SHA-512" hashValue="yzX540/CDayDfyMj3n5AxGeTeaDaMCKcyNf0q2dRyrcMFVmlpRxH/5WnwuDQobG0hbG4tvdY/uRhI7bLfNNOLw==" saltValue="weXbqnJGOal+aQv3+bKG5w==" spinCount="100000" sheet="1" objects="1" scenarios="1"/>
  <mergeCells count="20">
    <mergeCell ref="D2:F2"/>
    <mergeCell ref="D3:F3"/>
    <mergeCell ref="D4:F4"/>
    <mergeCell ref="F46:G46"/>
    <mergeCell ref="C11:F11"/>
    <mergeCell ref="C10:F10"/>
    <mergeCell ref="B23:C23"/>
    <mergeCell ref="G1:H4"/>
    <mergeCell ref="A16:C17"/>
    <mergeCell ref="C9:F9"/>
    <mergeCell ref="F47:G47"/>
    <mergeCell ref="A5:J5"/>
    <mergeCell ref="A7:J7"/>
    <mergeCell ref="D6:F6"/>
    <mergeCell ref="C12:F12"/>
    <mergeCell ref="C13:F13"/>
    <mergeCell ref="B22:C22"/>
    <mergeCell ref="F21:G21"/>
    <mergeCell ref="F19:G19"/>
    <mergeCell ref="F16:H17"/>
  </mergeCells>
  <phoneticPr fontId="2" type="noConversion"/>
  <hyperlinks>
    <hyperlink ref="G9" r:id="rId1" xr:uid="{00000000-0004-0000-0000-000000000000}"/>
  </hyperlinks>
  <printOptions headings="1"/>
  <pageMargins left="0.35" right="0.25" top="0.43" bottom="0.21" header="0.22" footer="0.17"/>
  <pageSetup scale="88" orientation="landscape" useFirstPageNumber="1" r:id="rId2"/>
  <headerFooter alignWithMargins="0">
    <oddHeader>&amp;L&amp;8Page &amp;P&amp;R&amp;8Page &amp;P</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45"/>
  <sheetViews>
    <sheetView showGridLines="0" workbookViewId="0">
      <pane ySplit="5" topLeftCell="A24" activePane="bottomLeft" state="frozenSplit"/>
      <selection sqref="A1:B1"/>
      <selection pane="bottomLeft" activeCell="K14" sqref="K14"/>
    </sheetView>
  </sheetViews>
  <sheetFormatPr defaultColWidth="8.7109375" defaultRowHeight="11.25" x14ac:dyDescent="0.2"/>
  <cols>
    <col min="1" max="1" width="32.7109375" style="30" customWidth="1"/>
    <col min="2" max="2" width="4.5703125" style="30" customWidth="1"/>
    <col min="3" max="9" width="13.7109375" style="30" customWidth="1"/>
    <col min="10" max="11" width="13.7109375" style="50" customWidth="1"/>
    <col min="12" max="12" width="3.28515625" style="30" customWidth="1"/>
    <col min="13" max="13" width="4.42578125" style="30" customWidth="1"/>
    <col min="14" max="14" width="6.28515625" style="30" customWidth="1"/>
    <col min="15" max="16384" width="8.7109375" style="30"/>
  </cols>
  <sheetData>
    <row r="1" spans="1:11" ht="12" x14ac:dyDescent="0.2">
      <c r="A1" s="376" t="s">
        <v>169</v>
      </c>
      <c r="B1" s="376"/>
      <c r="C1" s="376"/>
      <c r="D1" s="376"/>
      <c r="E1" s="376"/>
      <c r="F1" s="376"/>
      <c r="G1" s="376"/>
      <c r="H1" s="376"/>
      <c r="I1" s="376"/>
      <c r="J1" s="376"/>
      <c r="K1" s="376"/>
    </row>
    <row r="2" spans="1:11" ht="12" x14ac:dyDescent="0.2">
      <c r="A2" s="384" t="s">
        <v>191</v>
      </c>
      <c r="B2" s="384"/>
      <c r="C2" s="384"/>
      <c r="D2" s="384"/>
      <c r="E2" s="384"/>
      <c r="F2" s="384"/>
      <c r="G2" s="384"/>
      <c r="H2" s="384"/>
      <c r="I2" s="384"/>
      <c r="J2" s="384"/>
      <c r="K2" s="384"/>
    </row>
    <row r="3" spans="1:11" ht="12" x14ac:dyDescent="0.2">
      <c r="A3" s="255"/>
      <c r="B3" s="255"/>
      <c r="C3" s="255"/>
      <c r="D3" s="255"/>
      <c r="E3" s="255"/>
      <c r="F3" s="255"/>
      <c r="G3" s="255"/>
      <c r="H3" s="255"/>
      <c r="I3" s="255"/>
      <c r="J3" s="255"/>
      <c r="K3" s="255"/>
    </row>
    <row r="4" spans="1:11" ht="11.45" customHeight="1" x14ac:dyDescent="0.2">
      <c r="A4" s="28"/>
      <c r="B4" s="244"/>
      <c r="C4" s="245" t="s">
        <v>28</v>
      </c>
      <c r="D4" s="245" t="s">
        <v>29</v>
      </c>
      <c r="E4" s="245" t="s">
        <v>30</v>
      </c>
      <c r="F4" s="245" t="s">
        <v>31</v>
      </c>
      <c r="G4" s="245" t="s">
        <v>32</v>
      </c>
      <c r="H4" s="245" t="s">
        <v>33</v>
      </c>
      <c r="I4" s="245" t="s">
        <v>34</v>
      </c>
      <c r="J4" s="245" t="s">
        <v>35</v>
      </c>
      <c r="K4" s="245" t="s">
        <v>36</v>
      </c>
    </row>
    <row r="5" spans="1:11" ht="33.75" x14ac:dyDescent="0.2">
      <c r="A5" s="249" t="s">
        <v>1</v>
      </c>
      <c r="B5" s="246" t="s">
        <v>148</v>
      </c>
      <c r="C5" s="247" t="s">
        <v>8</v>
      </c>
      <c r="D5" s="248" t="s">
        <v>48</v>
      </c>
      <c r="E5" s="247" t="s">
        <v>131</v>
      </c>
      <c r="F5" s="247" t="s">
        <v>9</v>
      </c>
      <c r="G5" s="248" t="s">
        <v>38</v>
      </c>
      <c r="H5" s="248" t="s">
        <v>132</v>
      </c>
      <c r="I5" s="247" t="s">
        <v>39</v>
      </c>
      <c r="J5" s="247" t="s">
        <v>133</v>
      </c>
      <c r="K5" s="248" t="s">
        <v>40</v>
      </c>
    </row>
    <row r="6" spans="1:11" s="33" customFormat="1" ht="13.5" customHeight="1" x14ac:dyDescent="0.2">
      <c r="A6" s="177" t="s">
        <v>27</v>
      </c>
      <c r="B6" s="178"/>
      <c r="C6" s="31"/>
      <c r="D6" s="32"/>
      <c r="E6" s="32"/>
      <c r="F6" s="32"/>
      <c r="G6" s="32"/>
      <c r="H6" s="32"/>
      <c r="I6" s="32"/>
      <c r="J6" s="32"/>
      <c r="K6" s="32"/>
    </row>
    <row r="7" spans="1:11" s="36" customFormat="1" ht="13.9" customHeight="1" x14ac:dyDescent="0.2">
      <c r="A7" s="34" t="s">
        <v>134</v>
      </c>
      <c r="B7" s="35" t="s">
        <v>0</v>
      </c>
      <c r="C7" s="110">
        <v>578675</v>
      </c>
      <c r="D7" s="110">
        <v>195765</v>
      </c>
      <c r="E7" s="110">
        <v>76045</v>
      </c>
      <c r="F7" s="110">
        <v>574762</v>
      </c>
      <c r="G7" s="110">
        <v>101878</v>
      </c>
      <c r="H7" s="110">
        <v>290407</v>
      </c>
      <c r="I7" s="110">
        <v>415554</v>
      </c>
      <c r="J7" s="110">
        <v>449292</v>
      </c>
      <c r="K7" s="110">
        <v>115200</v>
      </c>
    </row>
    <row r="8" spans="1:11" s="36" customFormat="1" ht="12" x14ac:dyDescent="0.2">
      <c r="A8" s="34" t="s">
        <v>13</v>
      </c>
      <c r="B8" s="40">
        <v>120</v>
      </c>
      <c r="C8" s="110"/>
      <c r="D8" s="110"/>
      <c r="E8" s="110"/>
      <c r="F8" s="110"/>
      <c r="G8" s="110"/>
      <c r="H8" s="110"/>
      <c r="I8" s="110"/>
      <c r="J8" s="110"/>
      <c r="K8" s="110">
        <v>96408</v>
      </c>
    </row>
    <row r="9" spans="1:11" s="36" customFormat="1" ht="12" x14ac:dyDescent="0.2">
      <c r="A9" s="37" t="s">
        <v>120</v>
      </c>
      <c r="B9" s="38">
        <v>130</v>
      </c>
      <c r="C9" s="110"/>
      <c r="D9" s="110"/>
      <c r="E9" s="110"/>
      <c r="F9" s="110"/>
      <c r="G9" s="110"/>
      <c r="H9" s="110"/>
      <c r="I9" s="110"/>
      <c r="J9" s="110"/>
      <c r="K9" s="110"/>
    </row>
    <row r="10" spans="1:11" s="36" customFormat="1" ht="12" x14ac:dyDescent="0.2">
      <c r="A10" s="37" t="s">
        <v>135</v>
      </c>
      <c r="B10" s="38">
        <v>140</v>
      </c>
      <c r="C10" s="110"/>
      <c r="D10" s="110"/>
      <c r="E10" s="110"/>
      <c r="F10" s="110"/>
      <c r="G10" s="110"/>
      <c r="H10" s="110"/>
      <c r="I10" s="110"/>
      <c r="J10" s="110"/>
      <c r="K10" s="110"/>
    </row>
    <row r="11" spans="1:11" s="36" customFormat="1" ht="12" x14ac:dyDescent="0.2">
      <c r="A11" s="37" t="s">
        <v>136</v>
      </c>
      <c r="B11" s="38">
        <v>150</v>
      </c>
      <c r="C11" s="110"/>
      <c r="D11" s="110"/>
      <c r="E11" s="110"/>
      <c r="F11" s="110"/>
      <c r="G11" s="110"/>
      <c r="H11" s="110"/>
      <c r="I11" s="110"/>
      <c r="J11" s="110"/>
      <c r="K11" s="110"/>
    </row>
    <row r="12" spans="1:11" ht="12" x14ac:dyDescent="0.2">
      <c r="A12" s="39" t="s">
        <v>137</v>
      </c>
      <c r="B12" s="38">
        <v>160</v>
      </c>
      <c r="C12" s="110">
        <v>2947</v>
      </c>
      <c r="D12" s="110"/>
      <c r="E12" s="110"/>
      <c r="F12" s="110"/>
      <c r="G12" s="110">
        <v>55</v>
      </c>
      <c r="H12" s="110"/>
      <c r="I12" s="110"/>
      <c r="J12" s="110"/>
      <c r="K12" s="110"/>
    </row>
    <row r="13" spans="1:11" ht="12" x14ac:dyDescent="0.2">
      <c r="A13" s="37" t="s">
        <v>12</v>
      </c>
      <c r="B13" s="40">
        <v>170</v>
      </c>
      <c r="C13" s="110"/>
      <c r="D13" s="110"/>
      <c r="E13" s="110"/>
      <c r="F13" s="110"/>
      <c r="G13" s="110"/>
      <c r="H13" s="110"/>
      <c r="I13" s="110"/>
      <c r="J13" s="110"/>
      <c r="K13" s="110"/>
    </row>
    <row r="14" spans="1:11" ht="12" x14ac:dyDescent="0.2">
      <c r="A14" s="41" t="s">
        <v>138</v>
      </c>
      <c r="B14" s="40">
        <v>180</v>
      </c>
      <c r="C14" s="110"/>
      <c r="D14" s="110"/>
      <c r="E14" s="110"/>
      <c r="F14" s="110"/>
      <c r="G14" s="110"/>
      <c r="H14" s="110"/>
      <c r="I14" s="110"/>
      <c r="J14" s="110"/>
      <c r="K14" s="110"/>
    </row>
    <row r="15" spans="1:11" ht="12" x14ac:dyDescent="0.2">
      <c r="A15" s="41" t="s">
        <v>14</v>
      </c>
      <c r="B15" s="40">
        <v>190</v>
      </c>
      <c r="C15" s="110"/>
      <c r="D15" s="110"/>
      <c r="E15" s="110"/>
      <c r="F15" s="110">
        <v>165</v>
      </c>
      <c r="G15" s="110"/>
      <c r="H15" s="110"/>
      <c r="I15" s="110"/>
      <c r="J15" s="110"/>
      <c r="K15" s="110"/>
    </row>
    <row r="16" spans="1:11" ht="12.75" thickBot="1" x14ac:dyDescent="0.25">
      <c r="A16" s="240" t="s">
        <v>113</v>
      </c>
      <c r="B16" s="150"/>
      <c r="C16" s="111">
        <f t="shared" ref="C16:K16" si="0">SUM(C7:C15)</f>
        <v>581622</v>
      </c>
      <c r="D16" s="111">
        <f t="shared" si="0"/>
        <v>195765</v>
      </c>
      <c r="E16" s="111">
        <f t="shared" si="0"/>
        <v>76045</v>
      </c>
      <c r="F16" s="111">
        <f t="shared" si="0"/>
        <v>574927</v>
      </c>
      <c r="G16" s="111">
        <f t="shared" si="0"/>
        <v>101933</v>
      </c>
      <c r="H16" s="111">
        <f t="shared" si="0"/>
        <v>290407</v>
      </c>
      <c r="I16" s="111">
        <f t="shared" si="0"/>
        <v>415554</v>
      </c>
      <c r="J16" s="111">
        <f t="shared" si="0"/>
        <v>449292</v>
      </c>
      <c r="K16" s="111">
        <f t="shared" si="0"/>
        <v>211608</v>
      </c>
    </row>
    <row r="17" spans="1:11" ht="13.5" customHeight="1" thickTop="1" x14ac:dyDescent="0.2">
      <c r="A17" s="179" t="s">
        <v>26</v>
      </c>
      <c r="B17" s="180"/>
      <c r="C17" s="112"/>
      <c r="D17" s="112"/>
      <c r="E17" s="112"/>
      <c r="F17" s="112"/>
      <c r="G17" s="112"/>
      <c r="H17" s="112"/>
      <c r="I17" s="112"/>
      <c r="J17" s="113"/>
      <c r="K17" s="112"/>
    </row>
    <row r="18" spans="1:11" ht="12" x14ac:dyDescent="0.2">
      <c r="A18" s="42" t="s">
        <v>139</v>
      </c>
      <c r="B18" s="40">
        <v>410</v>
      </c>
      <c r="C18" s="110"/>
      <c r="D18" s="110"/>
      <c r="E18" s="110"/>
      <c r="F18" s="110"/>
      <c r="G18" s="110"/>
      <c r="H18" s="110"/>
      <c r="I18" s="113"/>
      <c r="J18" s="110"/>
      <c r="K18" s="110"/>
    </row>
    <row r="19" spans="1:11" ht="12" x14ac:dyDescent="0.2">
      <c r="A19" s="43" t="s">
        <v>140</v>
      </c>
      <c r="B19" s="44">
        <v>420</v>
      </c>
      <c r="C19" s="110"/>
      <c r="D19" s="110"/>
      <c r="E19" s="110"/>
      <c r="F19" s="110"/>
      <c r="G19" s="110"/>
      <c r="H19" s="110"/>
      <c r="I19" s="110"/>
      <c r="J19" s="110"/>
      <c r="K19" s="110"/>
    </row>
    <row r="20" spans="1:11" ht="12" x14ac:dyDescent="0.2">
      <c r="A20" s="43" t="s">
        <v>142</v>
      </c>
      <c r="B20" s="44">
        <v>430</v>
      </c>
      <c r="C20" s="110"/>
      <c r="D20" s="110"/>
      <c r="E20" s="110"/>
      <c r="F20" s="110"/>
      <c r="G20" s="110"/>
      <c r="H20" s="110"/>
      <c r="I20" s="110"/>
      <c r="J20" s="110"/>
      <c r="K20" s="110"/>
    </row>
    <row r="21" spans="1:11" ht="12" x14ac:dyDescent="0.2">
      <c r="A21" s="43" t="s">
        <v>141</v>
      </c>
      <c r="B21" s="44">
        <v>440</v>
      </c>
      <c r="C21" s="110"/>
      <c r="D21" s="110"/>
      <c r="E21" s="110"/>
      <c r="F21" s="110"/>
      <c r="G21" s="110"/>
      <c r="H21" s="110"/>
      <c r="I21" s="110"/>
      <c r="J21" s="110"/>
      <c r="K21" s="110"/>
    </row>
    <row r="22" spans="1:11" ht="12" x14ac:dyDescent="0.2">
      <c r="A22" s="43" t="s">
        <v>143</v>
      </c>
      <c r="B22" s="44">
        <v>460</v>
      </c>
      <c r="C22" s="110"/>
      <c r="D22" s="110"/>
      <c r="E22" s="110"/>
      <c r="F22" s="110"/>
      <c r="G22" s="110"/>
      <c r="H22" s="110"/>
      <c r="I22" s="110"/>
      <c r="J22" s="110"/>
      <c r="K22" s="110"/>
    </row>
    <row r="23" spans="1:11" ht="12" x14ac:dyDescent="0.2">
      <c r="A23" s="45" t="s">
        <v>144</v>
      </c>
      <c r="B23" s="44">
        <v>470</v>
      </c>
      <c r="C23" s="110"/>
      <c r="D23" s="110"/>
      <c r="E23" s="110"/>
      <c r="F23" s="110"/>
      <c r="G23" s="110"/>
      <c r="H23" s="110"/>
      <c r="I23" s="110"/>
      <c r="J23" s="110"/>
      <c r="K23" s="110"/>
    </row>
    <row r="24" spans="1:11" ht="12" x14ac:dyDescent="0.2">
      <c r="A24" s="46" t="s">
        <v>145</v>
      </c>
      <c r="B24" s="47">
        <v>480</v>
      </c>
      <c r="C24" s="110"/>
      <c r="D24" s="110"/>
      <c r="E24" s="110"/>
      <c r="F24" s="110"/>
      <c r="G24" s="110"/>
      <c r="H24" s="110"/>
      <c r="I24" s="110"/>
      <c r="J24" s="110"/>
      <c r="K24" s="110"/>
    </row>
    <row r="25" spans="1:11" ht="12" x14ac:dyDescent="0.2">
      <c r="A25" s="46" t="s">
        <v>146</v>
      </c>
      <c r="B25" s="47">
        <v>490</v>
      </c>
      <c r="C25" s="110"/>
      <c r="D25" s="110"/>
      <c r="E25" s="110"/>
      <c r="F25" s="110"/>
      <c r="G25" s="110"/>
      <c r="H25" s="110"/>
      <c r="I25" s="110"/>
      <c r="J25" s="110"/>
      <c r="K25" s="110"/>
    </row>
    <row r="26" spans="1:11" ht="12" x14ac:dyDescent="0.2">
      <c r="A26" s="46" t="s">
        <v>37</v>
      </c>
      <c r="B26" s="47">
        <v>493</v>
      </c>
      <c r="C26" s="110"/>
      <c r="D26" s="110"/>
      <c r="E26" s="110"/>
      <c r="F26" s="110"/>
      <c r="G26" s="110"/>
      <c r="H26" s="110"/>
      <c r="I26" s="110"/>
      <c r="J26" s="110"/>
      <c r="K26" s="110"/>
    </row>
    <row r="27" spans="1:11" ht="12" x14ac:dyDescent="0.2">
      <c r="A27" s="241" t="s">
        <v>147</v>
      </c>
      <c r="B27" s="237"/>
      <c r="C27" s="243">
        <f>SUM(C18:C26)</f>
        <v>0</v>
      </c>
      <c r="D27" s="243">
        <f t="shared" ref="D27:K27" si="1">SUM(D18:D26)</f>
        <v>0</v>
      </c>
      <c r="E27" s="243">
        <f t="shared" si="1"/>
        <v>0</v>
      </c>
      <c r="F27" s="243">
        <f t="shared" si="1"/>
        <v>0</v>
      </c>
      <c r="G27" s="243">
        <f t="shared" si="1"/>
        <v>0</v>
      </c>
      <c r="H27" s="243">
        <f t="shared" si="1"/>
        <v>0</v>
      </c>
      <c r="I27" s="243">
        <f t="shared" si="1"/>
        <v>0</v>
      </c>
      <c r="J27" s="243">
        <f t="shared" si="1"/>
        <v>0</v>
      </c>
      <c r="K27" s="243">
        <f t="shared" si="1"/>
        <v>0</v>
      </c>
    </row>
    <row r="28" spans="1:11" ht="13.5" customHeight="1" x14ac:dyDescent="0.2">
      <c r="A28" s="181" t="s">
        <v>15</v>
      </c>
      <c r="B28" s="182"/>
      <c r="C28" s="112"/>
      <c r="D28" s="113"/>
      <c r="E28" s="113"/>
      <c r="F28" s="113"/>
      <c r="G28" s="113"/>
      <c r="H28" s="113"/>
      <c r="I28" s="113"/>
      <c r="J28" s="113"/>
      <c r="K28" s="113"/>
    </row>
    <row r="29" spans="1:11" ht="12" x14ac:dyDescent="0.2">
      <c r="A29" s="43" t="s">
        <v>168</v>
      </c>
      <c r="B29" s="44">
        <v>511</v>
      </c>
      <c r="C29" s="251"/>
      <c r="D29" s="251"/>
      <c r="E29" s="251"/>
      <c r="F29" s="251"/>
      <c r="G29" s="251"/>
      <c r="H29" s="251"/>
      <c r="I29" s="113"/>
      <c r="J29" s="263"/>
      <c r="K29" s="263"/>
    </row>
    <row r="30" spans="1:11" ht="13.9" customHeight="1" thickBot="1" x14ac:dyDescent="0.25">
      <c r="A30" s="242" t="s">
        <v>114</v>
      </c>
      <c r="B30" s="153"/>
      <c r="C30" s="111">
        <f t="shared" ref="C30:H30" si="2">SUM(C27:C29)</f>
        <v>0</v>
      </c>
      <c r="D30" s="111">
        <f t="shared" si="2"/>
        <v>0</v>
      </c>
      <c r="E30" s="111">
        <f t="shared" si="2"/>
        <v>0</v>
      </c>
      <c r="F30" s="111">
        <f t="shared" si="2"/>
        <v>0</v>
      </c>
      <c r="G30" s="111">
        <f t="shared" si="2"/>
        <v>0</v>
      </c>
      <c r="H30" s="111">
        <f t="shared" si="2"/>
        <v>0</v>
      </c>
      <c r="I30" s="264">
        <f>I27</f>
        <v>0</v>
      </c>
      <c r="J30" s="111">
        <f>SUM(J27:J29)</f>
        <v>0</v>
      </c>
      <c r="K30" s="111">
        <f>SUM(K27:K29)</f>
        <v>0</v>
      </c>
    </row>
    <row r="31" spans="1:11" ht="12.75" thickTop="1" x14ac:dyDescent="0.2">
      <c r="A31" s="151" t="s">
        <v>16</v>
      </c>
      <c r="B31" s="152">
        <v>714</v>
      </c>
      <c r="C31" s="110">
        <v>42847</v>
      </c>
      <c r="D31" s="110">
        <v>94171</v>
      </c>
      <c r="E31" s="110"/>
      <c r="F31" s="110"/>
      <c r="G31" s="110">
        <v>152187</v>
      </c>
      <c r="H31" s="110">
        <v>290407</v>
      </c>
      <c r="I31" s="110"/>
      <c r="J31" s="110"/>
      <c r="K31" s="110"/>
    </row>
    <row r="32" spans="1:11" ht="12" x14ac:dyDescent="0.2">
      <c r="A32" s="46" t="s">
        <v>17</v>
      </c>
      <c r="B32" s="47">
        <v>730</v>
      </c>
      <c r="C32" s="110">
        <v>488775</v>
      </c>
      <c r="D32" s="110">
        <v>101594</v>
      </c>
      <c r="E32" s="110">
        <v>76045</v>
      </c>
      <c r="F32" s="110">
        <v>574927</v>
      </c>
      <c r="G32" s="110">
        <v>169546</v>
      </c>
      <c r="H32" s="110"/>
      <c r="I32" s="110">
        <v>415554</v>
      </c>
      <c r="J32" s="110">
        <v>449292</v>
      </c>
      <c r="K32" s="110">
        <v>213519</v>
      </c>
    </row>
    <row r="33" spans="1:11" ht="12" x14ac:dyDescent="0.2">
      <c r="A33" s="46" t="s">
        <v>18</v>
      </c>
      <c r="B33" s="250"/>
      <c r="C33" s="112"/>
      <c r="D33" s="113"/>
      <c r="E33" s="113"/>
      <c r="F33" s="113"/>
      <c r="G33" s="113"/>
      <c r="H33" s="113"/>
      <c r="I33" s="113"/>
      <c r="J33" s="113"/>
      <c r="K33" s="113"/>
    </row>
    <row r="34" spans="1:11" ht="12.75" thickBot="1" x14ac:dyDescent="0.25">
      <c r="A34" s="154" t="s">
        <v>115</v>
      </c>
      <c r="B34" s="153"/>
      <c r="C34" s="111">
        <f>SUM(C30:C32)</f>
        <v>531622</v>
      </c>
      <c r="D34" s="111">
        <f t="shared" ref="D34:K34" si="3">SUM(D30:D32)</f>
        <v>195765</v>
      </c>
      <c r="E34" s="111">
        <f t="shared" si="3"/>
        <v>76045</v>
      </c>
      <c r="F34" s="111">
        <f t="shared" si="3"/>
        <v>574927</v>
      </c>
      <c r="G34" s="111">
        <f t="shared" si="3"/>
        <v>321733</v>
      </c>
      <c r="H34" s="111">
        <f t="shared" si="3"/>
        <v>290407</v>
      </c>
      <c r="I34" s="111">
        <f t="shared" si="3"/>
        <v>415554</v>
      </c>
      <c r="J34" s="111">
        <f t="shared" si="3"/>
        <v>449292</v>
      </c>
      <c r="K34" s="111">
        <f t="shared" si="3"/>
        <v>213519</v>
      </c>
    </row>
    <row r="35" spans="1:11" ht="13.9" customHeight="1" thickTop="1" x14ac:dyDescent="0.2">
      <c r="A35" s="49"/>
    </row>
    <row r="36" spans="1:11" x14ac:dyDescent="0.2">
      <c r="A36" s="30" t="s">
        <v>215</v>
      </c>
    </row>
    <row r="38" spans="1:11" x14ac:dyDescent="0.2">
      <c r="A38" s="28"/>
      <c r="B38" s="244"/>
      <c r="C38" s="245" t="s">
        <v>28</v>
      </c>
      <c r="D38" s="245" t="s">
        <v>29</v>
      </c>
      <c r="E38" s="245" t="s">
        <v>30</v>
      </c>
      <c r="F38" s="245" t="s">
        <v>31</v>
      </c>
      <c r="G38" s="245" t="s">
        <v>32</v>
      </c>
      <c r="H38" s="245" t="s">
        <v>33</v>
      </c>
      <c r="I38" s="245" t="s">
        <v>34</v>
      </c>
      <c r="J38" s="245" t="s">
        <v>35</v>
      </c>
      <c r="K38" s="245" t="s">
        <v>36</v>
      </c>
    </row>
    <row r="39" spans="1:11" ht="33.75" x14ac:dyDescent="0.2">
      <c r="A39" s="249" t="s">
        <v>1</v>
      </c>
      <c r="B39" s="246" t="s">
        <v>148</v>
      </c>
      <c r="C39" s="247" t="s">
        <v>8</v>
      </c>
      <c r="D39" s="248" t="s">
        <v>48</v>
      </c>
      <c r="E39" s="247" t="s">
        <v>131</v>
      </c>
      <c r="F39" s="247" t="s">
        <v>9</v>
      </c>
      <c r="G39" s="248" t="s">
        <v>38</v>
      </c>
      <c r="H39" s="248" t="s">
        <v>132</v>
      </c>
      <c r="I39" s="247" t="s">
        <v>39</v>
      </c>
      <c r="J39" s="247" t="s">
        <v>133</v>
      </c>
      <c r="K39" s="248" t="s">
        <v>40</v>
      </c>
    </row>
    <row r="40" spans="1:11" x14ac:dyDescent="0.2">
      <c r="A40" s="177" t="s">
        <v>209</v>
      </c>
      <c r="B40" s="178"/>
      <c r="C40" s="31"/>
      <c r="D40" s="32"/>
      <c r="E40" s="32"/>
      <c r="F40" s="32"/>
      <c r="G40" s="32"/>
      <c r="H40" s="32"/>
      <c r="I40" s="32"/>
      <c r="J40" s="32"/>
      <c r="K40" s="32"/>
    </row>
    <row r="41" spans="1:11" ht="12.75" thickBot="1" x14ac:dyDescent="0.25">
      <c r="A41" s="34" t="s">
        <v>210</v>
      </c>
      <c r="B41" s="35"/>
      <c r="C41" s="111">
        <f>C7+C8</f>
        <v>578675</v>
      </c>
      <c r="D41" s="111">
        <f t="shared" ref="D41:K41" si="4">D7+D8</f>
        <v>195765</v>
      </c>
      <c r="E41" s="111">
        <f t="shared" si="4"/>
        <v>76045</v>
      </c>
      <c r="F41" s="111">
        <f t="shared" si="4"/>
        <v>574762</v>
      </c>
      <c r="G41" s="111">
        <f t="shared" si="4"/>
        <v>101878</v>
      </c>
      <c r="H41" s="111">
        <f t="shared" si="4"/>
        <v>290407</v>
      </c>
      <c r="I41" s="111">
        <f t="shared" si="4"/>
        <v>415554</v>
      </c>
      <c r="J41" s="111">
        <f t="shared" si="4"/>
        <v>449292</v>
      </c>
      <c r="K41" s="111">
        <f t="shared" si="4"/>
        <v>211608</v>
      </c>
    </row>
    <row r="42" spans="1:11" ht="12.75" thickTop="1" x14ac:dyDescent="0.2">
      <c r="A42" s="34" t="s">
        <v>211</v>
      </c>
      <c r="B42" s="35"/>
      <c r="C42" s="110"/>
      <c r="D42" s="110"/>
      <c r="E42" s="110"/>
      <c r="F42" s="110"/>
      <c r="G42" s="110"/>
      <c r="H42" s="110"/>
      <c r="I42" s="110"/>
      <c r="J42" s="110"/>
      <c r="K42" s="110"/>
    </row>
    <row r="43" spans="1:11" ht="12.75" thickBot="1" x14ac:dyDescent="0.25">
      <c r="A43" s="34" t="s">
        <v>209</v>
      </c>
      <c r="B43" s="35"/>
      <c r="C43" s="111">
        <f>C41-C42</f>
        <v>578675</v>
      </c>
      <c r="D43" s="111">
        <f t="shared" ref="D43:K43" si="5">D41-D42</f>
        <v>195765</v>
      </c>
      <c r="E43" s="111">
        <f t="shared" si="5"/>
        <v>76045</v>
      </c>
      <c r="F43" s="111">
        <f t="shared" si="5"/>
        <v>574762</v>
      </c>
      <c r="G43" s="111">
        <f t="shared" si="5"/>
        <v>101878</v>
      </c>
      <c r="H43" s="111">
        <f t="shared" si="5"/>
        <v>290407</v>
      </c>
      <c r="I43" s="111">
        <f t="shared" si="5"/>
        <v>415554</v>
      </c>
      <c r="J43" s="111">
        <f t="shared" si="5"/>
        <v>449292</v>
      </c>
      <c r="K43" s="111">
        <f t="shared" si="5"/>
        <v>211608</v>
      </c>
    </row>
    <row r="44" spans="1:11" ht="12" thickTop="1" x14ac:dyDescent="0.2"/>
    <row r="45" spans="1:11" x14ac:dyDescent="0.2">
      <c r="A45" s="30" t="s">
        <v>216</v>
      </c>
    </row>
  </sheetData>
  <sheetProtection algorithmName="SHA-512" hashValue="zSn2VIqNzzjcb4X29SIOLnSz+/VOrY5I4NPjf3P78bOXZzBx8Xl/8EtcLhHearU6xLCVKn5HaNEuH3wY5huK7A==" saltValue="AdJow2TLkbGPZNkRi70KQA=="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K33"/>
  <sheetViews>
    <sheetView showGridLines="0" tabSelected="1" workbookViewId="0">
      <pane ySplit="3" topLeftCell="A4" activePane="bottomLeft" state="frozenSplit"/>
      <selection sqref="A1:B1"/>
      <selection pane="bottomLeft" activeCell="K17" sqref="K17"/>
    </sheetView>
  </sheetViews>
  <sheetFormatPr defaultColWidth="8.7109375" defaultRowHeight="11.25" x14ac:dyDescent="0.2"/>
  <cols>
    <col min="1" max="1" width="36" style="30" customWidth="1"/>
    <col min="2" max="2" width="4.7109375" style="30" customWidth="1"/>
    <col min="3" max="9" width="13.7109375" style="30" customWidth="1"/>
    <col min="10" max="11" width="13.7109375" style="50" customWidth="1"/>
    <col min="12" max="12" width="3.28515625" style="30" customWidth="1"/>
    <col min="13" max="13" width="4.42578125" style="30" customWidth="1"/>
    <col min="14" max="16384" width="8.7109375" style="30"/>
  </cols>
  <sheetData>
    <row r="1" spans="1:11" ht="12" x14ac:dyDescent="0.2">
      <c r="A1" s="376" t="s">
        <v>161</v>
      </c>
      <c r="B1" s="376"/>
      <c r="C1" s="376"/>
      <c r="D1" s="376"/>
      <c r="E1" s="376"/>
      <c r="F1" s="376"/>
      <c r="G1" s="376"/>
      <c r="H1" s="376"/>
      <c r="I1" s="376"/>
      <c r="J1" s="376"/>
      <c r="K1" s="376"/>
    </row>
    <row r="2" spans="1:11" ht="12" x14ac:dyDescent="0.2">
      <c r="A2" s="384" t="s">
        <v>192</v>
      </c>
      <c r="B2" s="384"/>
      <c r="C2" s="384"/>
      <c r="D2" s="384"/>
      <c r="E2" s="384"/>
      <c r="F2" s="384"/>
      <c r="G2" s="384"/>
      <c r="H2" s="384"/>
      <c r="I2" s="384"/>
      <c r="J2" s="384"/>
      <c r="K2" s="384"/>
    </row>
    <row r="3" spans="1:11" ht="12" x14ac:dyDescent="0.2">
      <c r="A3" s="255"/>
      <c r="B3" s="255"/>
      <c r="C3" s="255"/>
      <c r="D3" s="255"/>
      <c r="E3" s="255"/>
      <c r="F3" s="255"/>
      <c r="G3" s="255"/>
      <c r="H3" s="255"/>
      <c r="I3" s="255"/>
      <c r="J3" s="255"/>
      <c r="K3" s="255"/>
    </row>
    <row r="4" spans="1:11" s="72" customFormat="1" ht="12.2" customHeight="1" x14ac:dyDescent="0.2">
      <c r="A4" s="28"/>
      <c r="B4" s="29"/>
      <c r="C4" s="245" t="s">
        <v>28</v>
      </c>
      <c r="D4" s="245" t="s">
        <v>29</v>
      </c>
      <c r="E4" s="245" t="s">
        <v>30</v>
      </c>
      <c r="F4" s="245" t="s">
        <v>31</v>
      </c>
      <c r="G4" s="245" t="s">
        <v>32</v>
      </c>
      <c r="H4" s="245" t="s">
        <v>33</v>
      </c>
      <c r="I4" s="245" t="s">
        <v>34</v>
      </c>
      <c r="J4" s="245" t="s">
        <v>35</v>
      </c>
      <c r="K4" s="245" t="s">
        <v>36</v>
      </c>
    </row>
    <row r="5" spans="1:11" ht="33.75" x14ac:dyDescent="0.2">
      <c r="A5" s="249" t="s">
        <v>1</v>
      </c>
      <c r="B5" s="246" t="s">
        <v>148</v>
      </c>
      <c r="C5" s="247" t="s">
        <v>8</v>
      </c>
      <c r="D5" s="248" t="s">
        <v>48</v>
      </c>
      <c r="E5" s="247" t="s">
        <v>131</v>
      </c>
      <c r="F5" s="247" t="s">
        <v>9</v>
      </c>
      <c r="G5" s="248" t="s">
        <v>38</v>
      </c>
      <c r="H5" s="248" t="s">
        <v>132</v>
      </c>
      <c r="I5" s="247" t="s">
        <v>39</v>
      </c>
      <c r="J5" s="247" t="s">
        <v>133</v>
      </c>
      <c r="K5" s="248" t="s">
        <v>40</v>
      </c>
    </row>
    <row r="6" spans="1:11" ht="13.5" customHeight="1" x14ac:dyDescent="0.2">
      <c r="A6" s="183" t="s">
        <v>11</v>
      </c>
      <c r="B6" s="184"/>
      <c r="C6" s="108"/>
      <c r="D6" s="108"/>
      <c r="E6" s="108"/>
      <c r="F6" s="108"/>
      <c r="G6" s="108"/>
      <c r="H6" s="108"/>
      <c r="I6" s="108"/>
      <c r="J6" s="108"/>
      <c r="K6" s="108"/>
    </row>
    <row r="7" spans="1:11" ht="13.9" customHeight="1" x14ac:dyDescent="0.2">
      <c r="A7" s="187" t="s">
        <v>19</v>
      </c>
      <c r="B7" s="188">
        <v>1000</v>
      </c>
      <c r="C7" s="114">
        <v>1471412</v>
      </c>
      <c r="D7" s="114">
        <v>386654</v>
      </c>
      <c r="E7" s="114">
        <v>380431</v>
      </c>
      <c r="F7" s="114">
        <v>127526</v>
      </c>
      <c r="G7" s="114">
        <v>209256</v>
      </c>
      <c r="H7" s="114">
        <v>74854</v>
      </c>
      <c r="I7" s="114">
        <v>31987</v>
      </c>
      <c r="J7" s="114">
        <v>453808</v>
      </c>
      <c r="K7" s="114">
        <v>32584</v>
      </c>
    </row>
    <row r="8" spans="1:11" ht="22.5" x14ac:dyDescent="0.2">
      <c r="A8" s="189" t="s">
        <v>162</v>
      </c>
      <c r="B8" s="188">
        <v>2000</v>
      </c>
      <c r="C8" s="114">
        <v>0</v>
      </c>
      <c r="D8" s="114">
        <v>0</v>
      </c>
      <c r="E8" s="115"/>
      <c r="F8" s="114">
        <v>0</v>
      </c>
      <c r="G8" s="114">
        <v>0</v>
      </c>
      <c r="H8" s="115"/>
      <c r="I8" s="115"/>
      <c r="J8" s="115"/>
      <c r="K8" s="115"/>
    </row>
    <row r="9" spans="1:11" ht="13.9" customHeight="1" x14ac:dyDescent="0.2">
      <c r="A9" s="189" t="s">
        <v>20</v>
      </c>
      <c r="B9" s="188">
        <v>3000</v>
      </c>
      <c r="C9" s="114">
        <v>2978359</v>
      </c>
      <c r="D9" s="114">
        <v>30000</v>
      </c>
      <c r="E9" s="114">
        <v>0</v>
      </c>
      <c r="F9" s="114">
        <v>339796</v>
      </c>
      <c r="G9" s="114">
        <v>0</v>
      </c>
      <c r="H9" s="114">
        <v>0</v>
      </c>
      <c r="I9" s="114">
        <v>0</v>
      </c>
      <c r="J9" s="114">
        <v>0</v>
      </c>
      <c r="K9" s="114">
        <v>0</v>
      </c>
    </row>
    <row r="10" spans="1:11" ht="13.9" customHeight="1" x14ac:dyDescent="0.2">
      <c r="A10" s="190" t="s">
        <v>21</v>
      </c>
      <c r="B10" s="188">
        <v>4000</v>
      </c>
      <c r="C10" s="114">
        <v>810787</v>
      </c>
      <c r="D10" s="114">
        <v>0</v>
      </c>
      <c r="E10" s="114">
        <v>0</v>
      </c>
      <c r="F10" s="114">
        <v>0</v>
      </c>
      <c r="G10" s="114">
        <v>0</v>
      </c>
      <c r="H10" s="114">
        <v>0</v>
      </c>
      <c r="I10" s="114">
        <v>0</v>
      </c>
      <c r="J10" s="114">
        <v>0</v>
      </c>
      <c r="K10" s="114">
        <v>0</v>
      </c>
    </row>
    <row r="11" spans="1:11" ht="13.9" customHeight="1" thickBot="1" x14ac:dyDescent="0.25">
      <c r="A11" s="239" t="s">
        <v>116</v>
      </c>
      <c r="B11" s="157"/>
      <c r="C11" s="116">
        <f>SUM(C7:C10)</f>
        <v>5260558</v>
      </c>
      <c r="D11" s="116">
        <f>SUM(D7:D10)</f>
        <v>416654</v>
      </c>
      <c r="E11" s="116">
        <f>SUM(E7:E10)</f>
        <v>380431</v>
      </c>
      <c r="F11" s="116">
        <f>SUM(F7:F10)</f>
        <v>467322</v>
      </c>
      <c r="G11" s="116">
        <f>G7+G8+G9+G10</f>
        <v>209256</v>
      </c>
      <c r="H11" s="116">
        <f>SUM(H7:H10)</f>
        <v>74854</v>
      </c>
      <c r="I11" s="116">
        <f>SUM(I7:I10)</f>
        <v>31987</v>
      </c>
      <c r="J11" s="116">
        <f>SUM(J7:J10)</f>
        <v>453808</v>
      </c>
      <c r="K11" s="116">
        <f>SUM(K7:K10)</f>
        <v>32584</v>
      </c>
    </row>
    <row r="12" spans="1:11" ht="13.5" thickTop="1" thickBot="1" x14ac:dyDescent="0.25">
      <c r="A12" s="155" t="s">
        <v>170</v>
      </c>
      <c r="B12" s="252">
        <v>3998</v>
      </c>
      <c r="C12" s="114">
        <v>2426700</v>
      </c>
      <c r="D12" s="114"/>
      <c r="E12" s="114"/>
      <c r="F12" s="114"/>
      <c r="G12" s="114"/>
      <c r="H12" s="114"/>
      <c r="I12" s="117"/>
      <c r="J12" s="114"/>
      <c r="K12" s="114"/>
    </row>
    <row r="13" spans="1:11" ht="13.9" customHeight="1" thickTop="1" thickBot="1" x14ac:dyDescent="0.25">
      <c r="A13" s="238" t="s">
        <v>117</v>
      </c>
      <c r="B13" s="158"/>
      <c r="C13" s="118">
        <f t="shared" ref="C13:K13" si="0">C11+C12</f>
        <v>7687258</v>
      </c>
      <c r="D13" s="118">
        <f t="shared" si="0"/>
        <v>416654</v>
      </c>
      <c r="E13" s="118">
        <f t="shared" si="0"/>
        <v>380431</v>
      </c>
      <c r="F13" s="118">
        <f t="shared" si="0"/>
        <v>467322</v>
      </c>
      <c r="G13" s="118">
        <f t="shared" si="0"/>
        <v>209256</v>
      </c>
      <c r="H13" s="118">
        <f t="shared" si="0"/>
        <v>74854</v>
      </c>
      <c r="I13" s="118">
        <f t="shared" si="0"/>
        <v>31987</v>
      </c>
      <c r="J13" s="118">
        <f t="shared" si="0"/>
        <v>453808</v>
      </c>
      <c r="K13" s="118">
        <f t="shared" si="0"/>
        <v>32584</v>
      </c>
    </row>
    <row r="14" spans="1:11" ht="13.5" customHeight="1" thickTop="1" x14ac:dyDescent="0.2">
      <c r="A14" s="185" t="s">
        <v>10</v>
      </c>
      <c r="B14" s="186"/>
      <c r="C14" s="119"/>
      <c r="D14" s="117"/>
      <c r="E14" s="117"/>
      <c r="F14" s="117"/>
      <c r="G14" s="119"/>
      <c r="H14" s="117"/>
      <c r="I14" s="117"/>
      <c r="J14" s="117"/>
      <c r="K14" s="117"/>
    </row>
    <row r="15" spans="1:11" ht="13.9" customHeight="1" x14ac:dyDescent="0.2">
      <c r="A15" s="191" t="s">
        <v>22</v>
      </c>
      <c r="B15" s="192">
        <v>1000</v>
      </c>
      <c r="C15" s="114">
        <v>3841541</v>
      </c>
      <c r="D15" s="117"/>
      <c r="E15" s="117"/>
      <c r="F15" s="117"/>
      <c r="G15" s="114">
        <v>86191</v>
      </c>
      <c r="H15" s="117"/>
      <c r="I15" s="117"/>
      <c r="J15" s="114">
        <v>172295</v>
      </c>
      <c r="K15" s="117"/>
    </row>
    <row r="16" spans="1:11" ht="13.9" customHeight="1" x14ac:dyDescent="0.2">
      <c r="A16" s="187" t="s">
        <v>23</v>
      </c>
      <c r="B16" s="193">
        <v>2000</v>
      </c>
      <c r="C16" s="114">
        <v>1075572</v>
      </c>
      <c r="D16" s="114">
        <v>484516</v>
      </c>
      <c r="E16" s="117"/>
      <c r="F16" s="114">
        <v>359394</v>
      </c>
      <c r="G16" s="114">
        <v>89035</v>
      </c>
      <c r="H16" s="114">
        <v>0</v>
      </c>
      <c r="I16" s="117"/>
      <c r="J16" s="114">
        <v>127408</v>
      </c>
      <c r="K16" s="114">
        <v>14500</v>
      </c>
    </row>
    <row r="17" spans="1:11" ht="13.9" customHeight="1" x14ac:dyDescent="0.2">
      <c r="A17" s="189" t="s">
        <v>24</v>
      </c>
      <c r="B17" s="193">
        <v>3000</v>
      </c>
      <c r="C17" s="114">
        <v>0</v>
      </c>
      <c r="D17" s="114">
        <v>0</v>
      </c>
      <c r="E17" s="117"/>
      <c r="F17" s="114">
        <v>0</v>
      </c>
      <c r="G17" s="114">
        <v>0</v>
      </c>
      <c r="H17" s="115"/>
      <c r="I17" s="117"/>
      <c r="J17" s="114"/>
      <c r="K17" s="117"/>
    </row>
    <row r="18" spans="1:11" ht="13.9" customHeight="1" x14ac:dyDescent="0.2">
      <c r="A18" s="190" t="s">
        <v>149</v>
      </c>
      <c r="B18" s="194">
        <v>4000</v>
      </c>
      <c r="C18" s="114">
        <v>316415</v>
      </c>
      <c r="D18" s="114">
        <v>0</v>
      </c>
      <c r="E18" s="114">
        <v>0</v>
      </c>
      <c r="F18" s="114">
        <v>0</v>
      </c>
      <c r="G18" s="114">
        <v>0</v>
      </c>
      <c r="H18" s="114">
        <v>0</v>
      </c>
      <c r="I18" s="117"/>
      <c r="J18" s="114"/>
      <c r="K18" s="114">
        <v>0</v>
      </c>
    </row>
    <row r="19" spans="1:11" ht="13.9" customHeight="1" x14ac:dyDescent="0.2">
      <c r="A19" s="190" t="s">
        <v>25</v>
      </c>
      <c r="B19" s="193">
        <v>5000</v>
      </c>
      <c r="C19" s="114">
        <v>0</v>
      </c>
      <c r="D19" s="114">
        <v>0</v>
      </c>
      <c r="E19" s="114">
        <v>378190</v>
      </c>
      <c r="F19" s="114">
        <v>0</v>
      </c>
      <c r="G19" s="114">
        <v>0</v>
      </c>
      <c r="H19" s="115"/>
      <c r="I19" s="117"/>
      <c r="J19" s="114"/>
      <c r="K19" s="114">
        <v>0</v>
      </c>
    </row>
    <row r="20" spans="1:11" ht="13.9" customHeight="1" thickBot="1" x14ac:dyDescent="0.25">
      <c r="A20" s="239" t="s">
        <v>118</v>
      </c>
      <c r="B20" s="162"/>
      <c r="C20" s="116">
        <f t="shared" ref="C20:H20" si="1">SUM(C15:C19)</f>
        <v>5233528</v>
      </c>
      <c r="D20" s="116">
        <f t="shared" si="1"/>
        <v>484516</v>
      </c>
      <c r="E20" s="116">
        <f t="shared" si="1"/>
        <v>378190</v>
      </c>
      <c r="F20" s="116">
        <f t="shared" si="1"/>
        <v>359394</v>
      </c>
      <c r="G20" s="116">
        <f t="shared" si="1"/>
        <v>175226</v>
      </c>
      <c r="H20" s="116">
        <f t="shared" si="1"/>
        <v>0</v>
      </c>
      <c r="I20" s="117"/>
      <c r="J20" s="116">
        <f>SUM(J15:J19)</f>
        <v>299703</v>
      </c>
      <c r="K20" s="116">
        <f>SUM(K15:K19)</f>
        <v>14500</v>
      </c>
    </row>
    <row r="21" spans="1:11" ht="13.5" thickTop="1" thickBot="1" x14ac:dyDescent="0.25">
      <c r="A21" s="159" t="s">
        <v>171</v>
      </c>
      <c r="B21" s="252">
        <v>4180</v>
      </c>
      <c r="C21" s="118">
        <f t="shared" ref="C21:H21" si="2">C12</f>
        <v>2426700</v>
      </c>
      <c r="D21" s="118">
        <f t="shared" si="2"/>
        <v>0</v>
      </c>
      <c r="E21" s="118">
        <f t="shared" si="2"/>
        <v>0</v>
      </c>
      <c r="F21" s="118">
        <f t="shared" si="2"/>
        <v>0</v>
      </c>
      <c r="G21" s="118">
        <f t="shared" si="2"/>
        <v>0</v>
      </c>
      <c r="H21" s="118">
        <f t="shared" si="2"/>
        <v>0</v>
      </c>
      <c r="I21" s="117" t="s">
        <v>0</v>
      </c>
      <c r="J21" s="120">
        <f>J12</f>
        <v>0</v>
      </c>
      <c r="K21" s="120">
        <f>K12</f>
        <v>0</v>
      </c>
    </row>
    <row r="22" spans="1:11" ht="13.9" customHeight="1" thickTop="1" thickBot="1" x14ac:dyDescent="0.25">
      <c r="A22" s="239" t="s">
        <v>119</v>
      </c>
      <c r="B22" s="163"/>
      <c r="C22" s="118">
        <f t="shared" ref="C22:H22" si="3">C20+C21</f>
        <v>7660228</v>
      </c>
      <c r="D22" s="118">
        <f t="shared" si="3"/>
        <v>484516</v>
      </c>
      <c r="E22" s="118">
        <f t="shared" si="3"/>
        <v>378190</v>
      </c>
      <c r="F22" s="118">
        <f t="shared" si="3"/>
        <v>359394</v>
      </c>
      <c r="G22" s="118">
        <f t="shared" si="3"/>
        <v>175226</v>
      </c>
      <c r="H22" s="118">
        <f t="shared" si="3"/>
        <v>0</v>
      </c>
      <c r="I22" s="121"/>
      <c r="J22" s="118">
        <f>J20+J21</f>
        <v>299703</v>
      </c>
      <c r="K22" s="118">
        <f>K20+K21</f>
        <v>14500</v>
      </c>
    </row>
    <row r="23" spans="1:11" ht="23.25" thickTop="1" x14ac:dyDescent="0.2">
      <c r="A23" s="160" t="s">
        <v>74</v>
      </c>
      <c r="B23" s="156"/>
      <c r="C23" s="122">
        <f t="shared" ref="C23:H23" si="4">C11-C20</f>
        <v>27030</v>
      </c>
      <c r="D23" s="122">
        <f t="shared" si="4"/>
        <v>-67862</v>
      </c>
      <c r="E23" s="122">
        <f t="shared" si="4"/>
        <v>2241</v>
      </c>
      <c r="F23" s="122">
        <f t="shared" si="4"/>
        <v>107928</v>
      </c>
      <c r="G23" s="122">
        <f t="shared" si="4"/>
        <v>34030</v>
      </c>
      <c r="H23" s="122">
        <f t="shared" si="4"/>
        <v>74854</v>
      </c>
      <c r="I23" s="122">
        <f>I11</f>
        <v>31987</v>
      </c>
      <c r="J23" s="122">
        <f>J11-J20</f>
        <v>154105</v>
      </c>
      <c r="K23" s="122">
        <f>K11-K20</f>
        <v>18084</v>
      </c>
    </row>
    <row r="24" spans="1:11" ht="12" x14ac:dyDescent="0.2">
      <c r="A24" s="195" t="s">
        <v>150</v>
      </c>
      <c r="B24" s="196">
        <v>7000</v>
      </c>
      <c r="C24" s="114">
        <v>11784</v>
      </c>
      <c r="D24" s="114"/>
      <c r="E24" s="114"/>
      <c r="F24" s="114"/>
      <c r="G24" s="114"/>
      <c r="H24" s="114"/>
      <c r="I24" s="114"/>
      <c r="J24" s="114"/>
      <c r="K24" s="114"/>
    </row>
    <row r="25" spans="1:11" ht="13.9" customHeight="1" x14ac:dyDescent="0.2">
      <c r="A25" s="197" t="s">
        <v>151</v>
      </c>
      <c r="B25" s="198">
        <v>8000</v>
      </c>
      <c r="C25" s="114"/>
      <c r="D25" s="114"/>
      <c r="E25" s="114"/>
      <c r="F25" s="114"/>
      <c r="G25" s="114"/>
      <c r="H25" s="114"/>
      <c r="I25" s="114"/>
      <c r="J25" s="114"/>
      <c r="K25" s="114"/>
    </row>
    <row r="26" spans="1:11" ht="15" thickBot="1" x14ac:dyDescent="0.25">
      <c r="A26" s="253" t="s">
        <v>152</v>
      </c>
      <c r="B26" s="164"/>
      <c r="C26" s="123">
        <f t="shared" ref="C26:K26" si="5">C24-C25</f>
        <v>11784</v>
      </c>
      <c r="D26" s="123">
        <f t="shared" si="5"/>
        <v>0</v>
      </c>
      <c r="E26" s="123">
        <f t="shared" si="5"/>
        <v>0</v>
      </c>
      <c r="F26" s="123">
        <f t="shared" si="5"/>
        <v>0</v>
      </c>
      <c r="G26" s="123">
        <f t="shared" si="5"/>
        <v>0</v>
      </c>
      <c r="H26" s="123">
        <f t="shared" si="5"/>
        <v>0</v>
      </c>
      <c r="I26" s="123">
        <f t="shared" si="5"/>
        <v>0</v>
      </c>
      <c r="J26" s="123">
        <f t="shared" si="5"/>
        <v>0</v>
      </c>
      <c r="K26" s="123">
        <f t="shared" si="5"/>
        <v>0</v>
      </c>
    </row>
    <row r="27" spans="1:11" ht="37.5" customHeight="1" thickTop="1" thickBot="1" x14ac:dyDescent="0.25">
      <c r="A27" s="385" t="s">
        <v>153</v>
      </c>
      <c r="B27" s="386"/>
      <c r="C27" s="174">
        <f t="shared" ref="C27:K27" si="6">C23+C26</f>
        <v>38814</v>
      </c>
      <c r="D27" s="174">
        <f t="shared" si="6"/>
        <v>-67862</v>
      </c>
      <c r="E27" s="174">
        <f t="shared" si="6"/>
        <v>2241</v>
      </c>
      <c r="F27" s="174">
        <f t="shared" si="6"/>
        <v>107928</v>
      </c>
      <c r="G27" s="174">
        <f t="shared" si="6"/>
        <v>34030</v>
      </c>
      <c r="H27" s="174">
        <f t="shared" si="6"/>
        <v>74854</v>
      </c>
      <c r="I27" s="174">
        <f t="shared" si="6"/>
        <v>31987</v>
      </c>
      <c r="J27" s="174">
        <f t="shared" si="6"/>
        <v>154105</v>
      </c>
      <c r="K27" s="174">
        <f t="shared" si="6"/>
        <v>18084</v>
      </c>
    </row>
    <row r="28" spans="1:11" ht="12.75" thickTop="1" x14ac:dyDescent="0.2">
      <c r="A28" s="262" t="s">
        <v>193</v>
      </c>
      <c r="B28" s="161"/>
      <c r="C28" s="114">
        <v>190459</v>
      </c>
      <c r="D28" s="114">
        <v>270464</v>
      </c>
      <c r="E28" s="114">
        <v>71494</v>
      </c>
      <c r="F28" s="114">
        <v>394006</v>
      </c>
      <c r="G28" s="114">
        <v>231490</v>
      </c>
      <c r="H28" s="114">
        <v>82931</v>
      </c>
      <c r="I28" s="114">
        <v>352683</v>
      </c>
      <c r="J28" s="114">
        <v>79624</v>
      </c>
      <c r="K28" s="114">
        <v>213402</v>
      </c>
    </row>
    <row r="29" spans="1:11" ht="22.5" x14ac:dyDescent="0.2">
      <c r="A29" s="254" t="s">
        <v>47</v>
      </c>
      <c r="B29" s="48"/>
      <c r="C29" s="114"/>
      <c r="D29" s="114"/>
      <c r="E29" s="114"/>
      <c r="F29" s="114"/>
      <c r="G29" s="114"/>
      <c r="H29" s="114"/>
      <c r="I29" s="114"/>
      <c r="J29" s="114"/>
      <c r="K29" s="114"/>
    </row>
    <row r="30" spans="1:11" ht="13.9" customHeight="1" thickBot="1" x14ac:dyDescent="0.25">
      <c r="A30" s="165" t="s">
        <v>194</v>
      </c>
      <c r="B30" s="166"/>
      <c r="C30" s="124">
        <f t="shared" ref="C30:K30" si="7">SUM(C27:C29)</f>
        <v>229273</v>
      </c>
      <c r="D30" s="124">
        <f t="shared" si="7"/>
        <v>202602</v>
      </c>
      <c r="E30" s="124">
        <f t="shared" si="7"/>
        <v>73735</v>
      </c>
      <c r="F30" s="124">
        <f t="shared" si="7"/>
        <v>501934</v>
      </c>
      <c r="G30" s="124">
        <f t="shared" si="7"/>
        <v>265520</v>
      </c>
      <c r="H30" s="124">
        <f t="shared" si="7"/>
        <v>157785</v>
      </c>
      <c r="I30" s="124">
        <f t="shared" si="7"/>
        <v>384670</v>
      </c>
      <c r="J30" s="124">
        <f t="shared" si="7"/>
        <v>233729</v>
      </c>
      <c r="K30" s="124">
        <f t="shared" si="7"/>
        <v>231486</v>
      </c>
    </row>
    <row r="31" spans="1:11" ht="13.9" customHeight="1" thickTop="1" x14ac:dyDescent="0.2">
      <c r="A31" s="49"/>
    </row>
    <row r="32" spans="1:11" x14ac:dyDescent="0.2">
      <c r="A32" s="30" t="s">
        <v>205</v>
      </c>
    </row>
    <row r="33" spans="1:1" x14ac:dyDescent="0.2">
      <c r="A33" s="343"/>
    </row>
  </sheetData>
  <sheetProtection algorithmName="SHA-512" hashValue="WlXn01xcmSRxZpBLN91svxvjNOtTMIukM+ZLdix9+rbc84QAJwEVE+mYiu8aDi77dRkN5xBYMnWQVP/rd94VQw==" saltValue="XPnYaxUSvzU0iaLaYji6Q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O71"/>
  <sheetViews>
    <sheetView showGridLines="0" workbookViewId="0">
      <selection sqref="A1:M1"/>
    </sheetView>
  </sheetViews>
  <sheetFormatPr defaultColWidth="9.140625" defaultRowHeight="12.75" x14ac:dyDescent="0.2"/>
  <cols>
    <col min="1" max="1" width="0.85546875" style="90" customWidth="1"/>
    <col min="2" max="2" width="13.7109375" style="90" customWidth="1"/>
    <col min="3" max="3" width="18.42578125" style="90" customWidth="1"/>
    <col min="4" max="4" width="7.42578125" style="90" customWidth="1"/>
    <col min="5" max="15" width="13.7109375" style="90" customWidth="1"/>
    <col min="16" max="16" width="2.5703125" style="90" customWidth="1"/>
    <col min="17" max="16384" width="9.140625" style="90"/>
  </cols>
  <sheetData>
    <row r="1" spans="1:13" ht="17.25" customHeight="1" x14ac:dyDescent="0.2">
      <c r="A1" s="384" t="s">
        <v>195</v>
      </c>
      <c r="B1" s="387"/>
      <c r="C1" s="388"/>
      <c r="D1" s="388"/>
      <c r="E1" s="388"/>
      <c r="F1" s="388"/>
      <c r="G1" s="388"/>
      <c r="H1" s="388"/>
      <c r="I1" s="388"/>
      <c r="J1" s="388"/>
      <c r="K1" s="388"/>
      <c r="L1" s="389"/>
      <c r="M1" s="389"/>
    </row>
    <row r="2" spans="1:13" s="89" customFormat="1" ht="24" customHeight="1" x14ac:dyDescent="0.2">
      <c r="A2" s="136"/>
    </row>
    <row r="3" spans="1:13" s="257" customFormat="1" x14ac:dyDescent="0.2">
      <c r="B3" s="218" t="s">
        <v>107</v>
      </c>
    </row>
    <row r="4" spans="1:13" ht="9.75" customHeight="1" x14ac:dyDescent="0.2"/>
    <row r="5" spans="1:13" ht="23.1" customHeight="1" x14ac:dyDescent="0.2">
      <c r="B5" s="395" t="s">
        <v>196</v>
      </c>
      <c r="C5" s="399"/>
      <c r="D5" s="399"/>
      <c r="E5" s="399"/>
      <c r="F5" s="399"/>
      <c r="G5" s="399"/>
      <c r="H5" s="399"/>
      <c r="I5" s="399"/>
      <c r="J5" s="399"/>
      <c r="K5" s="399"/>
      <c r="L5" s="399"/>
    </row>
    <row r="6" spans="1:13" ht="17.100000000000001" customHeight="1" x14ac:dyDescent="0.2">
      <c r="B6" s="393" t="str">
        <f>'ASA1'!C9</f>
        <v>Winchester Community Unit School District</v>
      </c>
      <c r="C6" s="393"/>
      <c r="D6" s="91"/>
      <c r="E6" s="398"/>
      <c r="F6" s="398"/>
      <c r="G6" s="398"/>
      <c r="H6" s="92"/>
      <c r="I6" s="138"/>
      <c r="J6" s="92"/>
      <c r="K6" s="394"/>
      <c r="L6" s="394"/>
    </row>
    <row r="7" spans="1:13" ht="17.100000000000001" customHeight="1" x14ac:dyDescent="0.2">
      <c r="B7" s="93" t="s">
        <v>78</v>
      </c>
      <c r="C7" s="91"/>
      <c r="D7" s="91"/>
      <c r="E7" s="396" t="s">
        <v>79</v>
      </c>
      <c r="F7" s="397"/>
      <c r="G7" s="397"/>
      <c r="H7" s="91"/>
      <c r="I7" s="94" t="s">
        <v>80</v>
      </c>
      <c r="J7" s="91"/>
      <c r="K7" s="396" t="s">
        <v>81</v>
      </c>
      <c r="L7" s="397"/>
    </row>
    <row r="8" spans="1:13" x14ac:dyDescent="0.2">
      <c r="B8" s="395" t="s">
        <v>197</v>
      </c>
      <c r="C8" s="395"/>
      <c r="D8" s="395"/>
      <c r="E8" s="395"/>
      <c r="F8" s="395"/>
      <c r="G8" s="395"/>
      <c r="H8" s="395"/>
      <c r="I8" s="395"/>
      <c r="J8" s="395"/>
      <c r="K8" s="395"/>
      <c r="L8" s="395"/>
    </row>
    <row r="9" spans="1:13" ht="6" customHeight="1" x14ac:dyDescent="0.2">
      <c r="B9" s="95"/>
      <c r="C9" s="95"/>
    </row>
    <row r="10" spans="1:13" s="18" customFormat="1" ht="11.25" x14ac:dyDescent="0.2">
      <c r="B10" s="96" t="s">
        <v>88</v>
      </c>
      <c r="C10" s="97"/>
    </row>
    <row r="11" spans="1:13" ht="6" customHeight="1" x14ac:dyDescent="0.2">
      <c r="B11" s="98"/>
      <c r="C11" s="98"/>
    </row>
    <row r="12" spans="1:13" x14ac:dyDescent="0.2">
      <c r="B12" s="279" t="s">
        <v>198</v>
      </c>
      <c r="C12" s="98"/>
    </row>
    <row r="13" spans="1:13" s="18" customFormat="1" ht="33.75" x14ac:dyDescent="0.2">
      <c r="B13" s="99"/>
      <c r="C13" s="100"/>
      <c r="D13" s="100"/>
      <c r="E13" s="101" t="s">
        <v>8</v>
      </c>
      <c r="F13" s="101" t="s">
        <v>48</v>
      </c>
      <c r="G13" s="101" t="s">
        <v>25</v>
      </c>
      <c r="H13" s="101" t="s">
        <v>9</v>
      </c>
      <c r="I13" s="101" t="s">
        <v>77</v>
      </c>
      <c r="J13" s="101" t="s">
        <v>132</v>
      </c>
      <c r="K13" s="101" t="s">
        <v>39</v>
      </c>
      <c r="L13" s="101" t="s">
        <v>133</v>
      </c>
      <c r="M13" s="101" t="s">
        <v>40</v>
      </c>
    </row>
    <row r="14" spans="1:13" s="18" customFormat="1" ht="12" x14ac:dyDescent="0.2">
      <c r="B14" s="199" t="s">
        <v>19</v>
      </c>
      <c r="C14" s="200"/>
      <c r="D14" s="201">
        <v>1000</v>
      </c>
      <c r="E14" s="131">
        <f>('ASA3'!C7)</f>
        <v>1471412</v>
      </c>
      <c r="F14" s="131">
        <f>('ASA3'!D7)</f>
        <v>386654</v>
      </c>
      <c r="G14" s="131">
        <f>('ASA3'!E7)</f>
        <v>380431</v>
      </c>
      <c r="H14" s="131">
        <f>('ASA3'!F7)</f>
        <v>127526</v>
      </c>
      <c r="I14" s="131">
        <f>('ASA3'!G7)</f>
        <v>209256</v>
      </c>
      <c r="J14" s="131">
        <f>('ASA3'!H7)</f>
        <v>74854</v>
      </c>
      <c r="K14" s="131">
        <f>('ASA3'!I7)</f>
        <v>31987</v>
      </c>
      <c r="L14" s="131">
        <f>('ASA3'!J7)</f>
        <v>453808</v>
      </c>
      <c r="M14" s="131">
        <f>('ASA3'!K7)</f>
        <v>32584</v>
      </c>
    </row>
    <row r="15" spans="1:13" s="18" customFormat="1" ht="21.75" customHeight="1" x14ac:dyDescent="0.2">
      <c r="B15" s="400" t="s">
        <v>154</v>
      </c>
      <c r="C15" s="357"/>
      <c r="D15" s="201">
        <v>2000</v>
      </c>
      <c r="E15" s="131">
        <f>('ASA3'!C8)</f>
        <v>0</v>
      </c>
      <c r="F15" s="131">
        <f>('ASA3'!D8)</f>
        <v>0</v>
      </c>
      <c r="G15" s="269"/>
      <c r="H15" s="131">
        <f>('ASA3'!F8)</f>
        <v>0</v>
      </c>
      <c r="I15" s="131">
        <f>('ASA3'!G8)</f>
        <v>0</v>
      </c>
      <c r="J15" s="269"/>
      <c r="K15" s="269"/>
      <c r="L15" s="269"/>
      <c r="M15" s="269"/>
    </row>
    <row r="16" spans="1:13" s="18" customFormat="1" ht="12" x14ac:dyDescent="0.2">
      <c r="B16" s="199" t="s">
        <v>20</v>
      </c>
      <c r="C16" s="200"/>
      <c r="D16" s="201">
        <v>3000</v>
      </c>
      <c r="E16" s="131">
        <f>('ASA3'!C9)</f>
        <v>2978359</v>
      </c>
      <c r="F16" s="131">
        <f>('ASA3'!D9)</f>
        <v>30000</v>
      </c>
      <c r="G16" s="131">
        <f>('ASA3'!E9)</f>
        <v>0</v>
      </c>
      <c r="H16" s="131">
        <f>('ASA3'!F9)</f>
        <v>339796</v>
      </c>
      <c r="I16" s="131">
        <f>('ASA3'!G9)</f>
        <v>0</v>
      </c>
      <c r="J16" s="131">
        <f>('ASA3'!H9)</f>
        <v>0</v>
      </c>
      <c r="K16" s="131">
        <f>('ASA3'!I9)</f>
        <v>0</v>
      </c>
      <c r="L16" s="131">
        <f>('ASA3'!J9)</f>
        <v>0</v>
      </c>
      <c r="M16" s="131">
        <f>('ASA3'!K9)</f>
        <v>0</v>
      </c>
    </row>
    <row r="17" spans="2:13" s="18" customFormat="1" ht="12" x14ac:dyDescent="0.2">
      <c r="B17" s="199" t="s">
        <v>21</v>
      </c>
      <c r="C17" s="200"/>
      <c r="D17" s="201">
        <v>4000</v>
      </c>
      <c r="E17" s="131">
        <f>('ASA3'!C10)</f>
        <v>810787</v>
      </c>
      <c r="F17" s="131">
        <f>('ASA3'!D10)</f>
        <v>0</v>
      </c>
      <c r="G17" s="131">
        <f>('ASA3'!E10)</f>
        <v>0</v>
      </c>
      <c r="H17" s="131">
        <f>('ASA3'!F10)</f>
        <v>0</v>
      </c>
      <c r="I17" s="131">
        <f>('ASA3'!G10)</f>
        <v>0</v>
      </c>
      <c r="J17" s="131">
        <f>('ASA3'!H10)</f>
        <v>0</v>
      </c>
      <c r="K17" s="131">
        <f>('ASA3'!I10)</f>
        <v>0</v>
      </c>
      <c r="L17" s="131">
        <f>('ASA3'!J10)</f>
        <v>0</v>
      </c>
      <c r="M17" s="131">
        <f>('ASA3'!K10)</f>
        <v>0</v>
      </c>
    </row>
    <row r="18" spans="2:13" s="18" customFormat="1" ht="13.5" customHeight="1" thickBot="1" x14ac:dyDescent="0.25">
      <c r="B18" s="169" t="s">
        <v>116</v>
      </c>
      <c r="C18" s="170"/>
      <c r="D18" s="171"/>
      <c r="E18" s="131">
        <f>('ASA3'!C11)</f>
        <v>5260558</v>
      </c>
      <c r="F18" s="131">
        <f>('ASA3'!D11)</f>
        <v>416654</v>
      </c>
      <c r="G18" s="131">
        <f>('ASA3'!E11)</f>
        <v>380431</v>
      </c>
      <c r="H18" s="131">
        <f>('ASA3'!F11)</f>
        <v>467322</v>
      </c>
      <c r="I18" s="131">
        <f>('ASA3'!G11)</f>
        <v>209256</v>
      </c>
      <c r="J18" s="131">
        <f>('ASA3'!H11)</f>
        <v>74854</v>
      </c>
      <c r="K18" s="131">
        <f>('ASA3'!I11)</f>
        <v>31987</v>
      </c>
      <c r="L18" s="131">
        <f>('ASA3'!J11)</f>
        <v>453808</v>
      </c>
      <c r="M18" s="131">
        <f>('ASA3'!K11)</f>
        <v>32584</v>
      </c>
    </row>
    <row r="19" spans="2:13" s="18" customFormat="1" ht="15" customHeight="1" thickTop="1" thickBot="1" x14ac:dyDescent="0.25">
      <c r="B19" s="390" t="s">
        <v>118</v>
      </c>
      <c r="C19" s="391"/>
      <c r="D19" s="392"/>
      <c r="E19" s="270">
        <f>'ASA3'!C20</f>
        <v>5233528</v>
      </c>
      <c r="F19" s="270">
        <f>'ASA3'!D20</f>
        <v>484516</v>
      </c>
      <c r="G19" s="270">
        <f>'ASA3'!E20</f>
        <v>378190</v>
      </c>
      <c r="H19" s="270">
        <f>'ASA3'!F20</f>
        <v>359394</v>
      </c>
      <c r="I19" s="270">
        <f>'ASA3'!G20</f>
        <v>175226</v>
      </c>
      <c r="J19" s="270">
        <f>'ASA3'!H20</f>
        <v>0</v>
      </c>
      <c r="K19" s="271"/>
      <c r="L19" s="270">
        <f>'ASA3'!J20</f>
        <v>299703</v>
      </c>
      <c r="M19" s="270">
        <f>'ASA3'!K20</f>
        <v>14500</v>
      </c>
    </row>
    <row r="20" spans="2:13" s="18" customFormat="1" thickTop="1" x14ac:dyDescent="0.2">
      <c r="B20" s="167" t="s">
        <v>155</v>
      </c>
      <c r="C20" s="168"/>
      <c r="D20" s="102"/>
      <c r="E20" s="132">
        <f>'ASA3'!C26</f>
        <v>11784</v>
      </c>
      <c r="F20" s="132">
        <f>'ASA3'!D26</f>
        <v>0</v>
      </c>
      <c r="G20" s="132">
        <f>'ASA3'!E26</f>
        <v>0</v>
      </c>
      <c r="H20" s="132">
        <f>'ASA3'!F26</f>
        <v>0</v>
      </c>
      <c r="I20" s="132">
        <f>'ASA3'!G26</f>
        <v>0</v>
      </c>
      <c r="J20" s="132">
        <f>'ASA3'!H26</f>
        <v>0</v>
      </c>
      <c r="K20" s="132">
        <f>'ASA3'!I26</f>
        <v>0</v>
      </c>
      <c r="L20" s="132">
        <f>'ASA3'!J26</f>
        <v>0</v>
      </c>
      <c r="M20" s="132">
        <f>'ASA3'!K26</f>
        <v>0</v>
      </c>
    </row>
    <row r="21" spans="2:13" s="18" customFormat="1" ht="13.5" customHeight="1" thickBot="1" x14ac:dyDescent="0.25">
      <c r="B21" s="173" t="str">
        <f>'ASA3'!A28</f>
        <v>Beginning Fund Balances - July 1, 2020</v>
      </c>
      <c r="C21" s="170"/>
      <c r="D21" s="171"/>
      <c r="E21" s="133">
        <f>'ASA3'!C28</f>
        <v>190459</v>
      </c>
      <c r="F21" s="133">
        <f>'ASA3'!D28</f>
        <v>270464</v>
      </c>
      <c r="G21" s="133">
        <f>'ASA3'!E28</f>
        <v>71494</v>
      </c>
      <c r="H21" s="133">
        <f>'ASA3'!F28</f>
        <v>394006</v>
      </c>
      <c r="I21" s="133">
        <f>'ASA3'!G28</f>
        <v>231490</v>
      </c>
      <c r="J21" s="133">
        <f>'ASA3'!H28</f>
        <v>82931</v>
      </c>
      <c r="K21" s="133">
        <f>'ASA3'!I28</f>
        <v>352683</v>
      </c>
      <c r="L21" s="133">
        <f>'ASA3'!J28</f>
        <v>79624</v>
      </c>
      <c r="M21" s="133">
        <f>'ASA3'!K28</f>
        <v>213402</v>
      </c>
    </row>
    <row r="22" spans="2:13" s="18" customFormat="1" thickTop="1" x14ac:dyDescent="0.2">
      <c r="B22" s="167" t="s">
        <v>95</v>
      </c>
      <c r="C22" s="168"/>
      <c r="D22" s="172"/>
      <c r="E22" s="133">
        <f>'ASA3'!C29</f>
        <v>0</v>
      </c>
      <c r="F22" s="133">
        <f>'ASA3'!D29</f>
        <v>0</v>
      </c>
      <c r="G22" s="133">
        <f>'ASA3'!E29</f>
        <v>0</v>
      </c>
      <c r="H22" s="133">
        <f>'ASA3'!F29</f>
        <v>0</v>
      </c>
      <c r="I22" s="133">
        <f>'ASA3'!G29</f>
        <v>0</v>
      </c>
      <c r="J22" s="133">
        <f>'ASA3'!H29</f>
        <v>0</v>
      </c>
      <c r="K22" s="133">
        <f>'ASA3'!I29</f>
        <v>0</v>
      </c>
      <c r="L22" s="133">
        <f>'ASA3'!J29</f>
        <v>0</v>
      </c>
      <c r="M22" s="133">
        <f>'ASA3'!K29</f>
        <v>0</v>
      </c>
    </row>
    <row r="23" spans="2:13" s="18" customFormat="1" ht="13.5" customHeight="1" thickBot="1" x14ac:dyDescent="0.25">
      <c r="B23" s="173" t="str">
        <f>'ASA3'!A30</f>
        <v>Ending Fund Balances June 30, 2021</v>
      </c>
      <c r="C23" s="170"/>
      <c r="D23" s="171"/>
      <c r="E23" s="134">
        <f>SUM(E18,E20,E21,E22)-E19</f>
        <v>229273</v>
      </c>
      <c r="F23" s="134">
        <f>'ASA3'!D30</f>
        <v>202602</v>
      </c>
      <c r="G23" s="134">
        <f>'ASA3'!E30</f>
        <v>73735</v>
      </c>
      <c r="H23" s="134">
        <f>'ASA3'!F30</f>
        <v>501934</v>
      </c>
      <c r="I23" s="134">
        <f>'ASA3'!G30</f>
        <v>265520</v>
      </c>
      <c r="J23" s="134">
        <f>'ASA3'!H30</f>
        <v>157785</v>
      </c>
      <c r="K23" s="134">
        <f>'ASA3'!I30</f>
        <v>384670</v>
      </c>
      <c r="L23" s="134">
        <f>'ASA3'!J30</f>
        <v>233729</v>
      </c>
      <c r="M23" s="134">
        <f>'ASA3'!K30</f>
        <v>231486</v>
      </c>
    </row>
    <row r="24" spans="2:13" s="18" customFormat="1" ht="12" thickTop="1" x14ac:dyDescent="0.2">
      <c r="B24" s="8"/>
      <c r="C24" s="103"/>
      <c r="D24" s="104"/>
      <c r="E24" s="104"/>
      <c r="F24" s="104"/>
      <c r="G24" s="104"/>
      <c r="H24" s="104"/>
      <c r="I24" s="104"/>
      <c r="J24" s="104"/>
      <c r="K24" s="104"/>
      <c r="L24" s="104"/>
    </row>
    <row r="25" spans="2:13" s="18" customFormat="1" ht="11.25" x14ac:dyDescent="0.2"/>
    <row r="26" spans="2:13" s="18" customFormat="1" ht="6" customHeight="1" x14ac:dyDescent="0.2"/>
    <row r="27" spans="2:13" s="18" customFormat="1" ht="34.9" customHeight="1" x14ac:dyDescent="0.2"/>
    <row r="28" spans="2:13" ht="14.1" customHeight="1" x14ac:dyDescent="0.2"/>
    <row r="29" spans="2:13" s="18" customFormat="1" ht="11.25" x14ac:dyDescent="0.2"/>
    <row r="30" spans="2:13" s="18" customFormat="1" ht="12.2" customHeight="1" x14ac:dyDescent="0.2"/>
    <row r="31" spans="2:13" s="18" customFormat="1" ht="12.2" customHeight="1" x14ac:dyDescent="0.2"/>
    <row r="32" spans="2:13" s="18" customFormat="1" ht="12.2" customHeight="1" x14ac:dyDescent="0.2"/>
    <row r="33" spans="1:15" s="18" customFormat="1" ht="12.2" customHeight="1" x14ac:dyDescent="0.2"/>
    <row r="34" spans="1:15" s="18" customFormat="1" ht="12.2" customHeight="1" x14ac:dyDescent="0.2"/>
    <row r="35" spans="1:15" s="18" customFormat="1" ht="12.2" customHeight="1" x14ac:dyDescent="0.2"/>
    <row r="36" spans="1:15" s="18" customFormat="1" ht="12.2" customHeight="1" x14ac:dyDescent="0.2"/>
    <row r="37" spans="1:15" s="18" customFormat="1" ht="12.2" customHeight="1" x14ac:dyDescent="0.2"/>
    <row r="38" spans="1:15" s="18" customFormat="1" ht="12.2" customHeight="1" x14ac:dyDescent="0.2"/>
    <row r="39" spans="1:15" s="18" customFormat="1" ht="12.2" customHeight="1" x14ac:dyDescent="0.2"/>
    <row r="40" spans="1:15" s="18" customFormat="1" ht="12.2" customHeight="1" x14ac:dyDescent="0.2"/>
    <row r="41" spans="1:15" s="18" customFormat="1" ht="12.2" customHeight="1" x14ac:dyDescent="0.2"/>
    <row r="42" spans="1:15" ht="2.25" customHeight="1" x14ac:dyDescent="0.2">
      <c r="A42" s="105"/>
    </row>
    <row r="44" spans="1:15" s="106" customFormat="1" x14ac:dyDescent="0.2">
      <c r="N44" s="90"/>
      <c r="O44" s="90"/>
    </row>
    <row r="45" spans="1:15" s="18" customFormat="1" x14ac:dyDescent="0.2">
      <c r="B45" s="176"/>
      <c r="N45" s="90"/>
      <c r="O45" s="90"/>
    </row>
    <row r="46" spans="1:15" s="18" customFormat="1" ht="12.2" customHeight="1" x14ac:dyDescent="0.2">
      <c r="N46" s="90"/>
      <c r="O46" s="90"/>
    </row>
    <row r="47" spans="1:15" s="18" customFormat="1" ht="12.2" customHeight="1" x14ac:dyDescent="0.2">
      <c r="N47" s="90"/>
      <c r="O47" s="90"/>
    </row>
    <row r="48" spans="1:15" s="18" customFormat="1" ht="12.2" customHeight="1" x14ac:dyDescent="0.2">
      <c r="N48" s="90"/>
      <c r="O48" s="90"/>
    </row>
    <row r="49" spans="1:15" s="18" customFormat="1" ht="12.2" customHeight="1" x14ac:dyDescent="0.2">
      <c r="N49" s="90"/>
      <c r="O49" s="90"/>
    </row>
    <row r="50" spans="1:15" s="18" customFormat="1" ht="12.2" customHeight="1" x14ac:dyDescent="0.2">
      <c r="N50" s="90"/>
      <c r="O50" s="90"/>
    </row>
    <row r="51" spans="1:15" s="18" customFormat="1" ht="12.2" customHeight="1" x14ac:dyDescent="0.2">
      <c r="N51" s="90"/>
      <c r="O51" s="90"/>
    </row>
    <row r="52" spans="1:15" s="18" customFormat="1" ht="12.2" customHeight="1" x14ac:dyDescent="0.2">
      <c r="N52" s="90"/>
      <c r="O52" s="90"/>
    </row>
    <row r="53" spans="1:15" s="18" customFormat="1" ht="12.2" customHeight="1" x14ac:dyDescent="0.2">
      <c r="N53" s="90"/>
      <c r="O53" s="90"/>
    </row>
    <row r="54" spans="1:15" s="18" customFormat="1" ht="12.2" customHeight="1" x14ac:dyDescent="0.2">
      <c r="N54" s="90"/>
      <c r="O54" s="90"/>
    </row>
    <row r="55" spans="1:15" s="18" customFormat="1" ht="12.2" customHeight="1" x14ac:dyDescent="0.2">
      <c r="N55" s="90"/>
      <c r="O55" s="90"/>
    </row>
    <row r="56" spans="1:15" s="18" customFormat="1" ht="12.2" customHeight="1" x14ac:dyDescent="0.2">
      <c r="N56" s="90"/>
      <c r="O56" s="90"/>
    </row>
    <row r="57" spans="1:15" s="18" customFormat="1" ht="12.2" customHeight="1" x14ac:dyDescent="0.2">
      <c r="A57" s="107"/>
      <c r="N57" s="90"/>
      <c r="O57" s="90"/>
    </row>
    <row r="58" spans="1:15" ht="3.75" customHeight="1" x14ac:dyDescent="0.2"/>
    <row r="60" spans="1:15" x14ac:dyDescent="0.2">
      <c r="N60" s="105"/>
    </row>
    <row r="61" spans="1:15" x14ac:dyDescent="0.2">
      <c r="N61" s="105"/>
    </row>
    <row r="62" spans="1:15" x14ac:dyDescent="0.2">
      <c r="N62" s="105"/>
    </row>
    <row r="63" spans="1:15" x14ac:dyDescent="0.2">
      <c r="N63" s="105"/>
    </row>
    <row r="64" spans="1:15" x14ac:dyDescent="0.2">
      <c r="N64" s="105"/>
    </row>
    <row r="65" spans="14:14" x14ac:dyDescent="0.2">
      <c r="N65" s="105"/>
    </row>
    <row r="66" spans="14:14" x14ac:dyDescent="0.2">
      <c r="N66" s="105"/>
    </row>
    <row r="67" spans="14:14" x14ac:dyDescent="0.2">
      <c r="N67" s="105"/>
    </row>
    <row r="68" spans="14:14" x14ac:dyDescent="0.2">
      <c r="N68" s="105"/>
    </row>
    <row r="69" spans="14:14" x14ac:dyDescent="0.2">
      <c r="N69" s="105"/>
    </row>
    <row r="70" spans="14:14" x14ac:dyDescent="0.2">
      <c r="N70" s="105"/>
    </row>
    <row r="71" spans="14:14" x14ac:dyDescent="0.2">
      <c r="N71" s="105"/>
    </row>
  </sheetData>
  <sheetProtection algorithmName="SHA-512" hashValue="tKjgs5Yc1kL0bevL3MNGGpLdLdJL95b2ZJx7sumoTsn6X8F6/9QGPtN1yYYSRYHzlFcMhGwPZYWdU02gfCcSrA==" saltValue="gbzW6li4oSlDZn9MwEtjcQ==" spinCount="100000"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G61"/>
  <sheetViews>
    <sheetView showGridLines="0" topLeftCell="A43" zoomScaleNormal="100" workbookViewId="0">
      <selection activeCell="E37" sqref="E37"/>
    </sheetView>
  </sheetViews>
  <sheetFormatPr defaultRowHeight="12.75" x14ac:dyDescent="0.2"/>
  <cols>
    <col min="1" max="1" width="3.140625" customWidth="1"/>
    <col min="2" max="6" width="30.7109375" customWidth="1"/>
    <col min="7" max="7" width="6" customWidth="1"/>
  </cols>
  <sheetData>
    <row r="1" spans="1:7" x14ac:dyDescent="0.2">
      <c r="A1" s="405" t="s">
        <v>163</v>
      </c>
      <c r="B1" s="405"/>
      <c r="C1" s="405"/>
      <c r="D1" s="405"/>
      <c r="E1" s="405"/>
      <c r="F1" s="405"/>
      <c r="G1" s="405"/>
    </row>
    <row r="2" spans="1:7" x14ac:dyDescent="0.2">
      <c r="A2" s="286"/>
      <c r="B2" s="286"/>
      <c r="C2" s="286"/>
      <c r="D2" s="286"/>
      <c r="E2" s="286"/>
      <c r="F2" s="286"/>
      <c r="G2" s="286"/>
    </row>
    <row r="3" spans="1:7" x14ac:dyDescent="0.2">
      <c r="A3" s="281"/>
      <c r="B3" s="287" t="s">
        <v>103</v>
      </c>
      <c r="C3" s="281"/>
      <c r="D3" s="281"/>
      <c r="E3" s="281"/>
      <c r="F3" s="288"/>
      <c r="G3" s="281"/>
    </row>
    <row r="4" spans="1:7" x14ac:dyDescent="0.2">
      <c r="A4" s="281"/>
      <c r="B4" s="287" t="s">
        <v>104</v>
      </c>
      <c r="C4" s="281"/>
      <c r="D4" s="281"/>
      <c r="E4" s="281"/>
      <c r="F4" s="288"/>
      <c r="G4" s="281"/>
    </row>
    <row r="5" spans="1:7" x14ac:dyDescent="0.2">
      <c r="A5" s="281"/>
      <c r="B5" s="289"/>
      <c r="C5" s="281"/>
      <c r="D5" s="281"/>
      <c r="E5" s="281"/>
      <c r="F5" s="288"/>
      <c r="G5" s="281"/>
    </row>
    <row r="6" spans="1:7" x14ac:dyDescent="0.2">
      <c r="A6" s="290"/>
      <c r="B6" s="331" t="str">
        <f>'ASA1'!C9</f>
        <v>Winchester Community Unit School District</v>
      </c>
      <c r="C6" s="290"/>
      <c r="D6" s="290"/>
      <c r="E6" s="290"/>
      <c r="F6" s="291"/>
      <c r="G6" s="290"/>
    </row>
    <row r="7" spans="1:7" x14ac:dyDescent="0.2">
      <c r="A7" s="290"/>
      <c r="B7" s="331" t="str">
        <f>'ASA1'!C10</f>
        <v>01-086-0010-26</v>
      </c>
      <c r="C7" s="290"/>
      <c r="D7" s="290"/>
      <c r="E7" s="290"/>
      <c r="F7" s="291"/>
      <c r="G7" s="290"/>
    </row>
    <row r="8" spans="1:7" x14ac:dyDescent="0.2">
      <c r="A8" s="281"/>
      <c r="B8" s="289"/>
      <c r="C8" s="281"/>
      <c r="D8" s="281"/>
      <c r="E8" s="281"/>
      <c r="F8" s="288"/>
      <c r="G8" s="281"/>
    </row>
    <row r="9" spans="1:7" ht="13.5" thickBot="1" x14ac:dyDescent="0.25">
      <c r="A9" s="281"/>
      <c r="B9" s="401" t="s">
        <v>206</v>
      </c>
      <c r="C9" s="402"/>
      <c r="D9" s="402"/>
      <c r="E9" s="402"/>
      <c r="F9" s="402"/>
      <c r="G9" s="288"/>
    </row>
    <row r="10" spans="1:7" x14ac:dyDescent="0.2">
      <c r="A10" s="281"/>
      <c r="B10" s="292"/>
      <c r="C10" s="293"/>
      <c r="D10" s="294"/>
      <c r="E10" s="295"/>
      <c r="F10" s="294"/>
      <c r="G10" s="281"/>
    </row>
    <row r="11" spans="1:7" ht="13.5" thickBot="1" x14ac:dyDescent="0.25">
      <c r="A11" s="281"/>
      <c r="B11" s="296"/>
      <c r="C11" s="297"/>
      <c r="D11" s="298"/>
      <c r="E11" s="299"/>
      <c r="F11" s="300"/>
      <c r="G11" s="281"/>
    </row>
    <row r="12" spans="1:7" x14ac:dyDescent="0.2">
      <c r="A12" s="281"/>
      <c r="B12" s="301" t="s">
        <v>71</v>
      </c>
      <c r="C12" s="302" t="s">
        <v>7</v>
      </c>
      <c r="D12" s="303" t="s">
        <v>89</v>
      </c>
      <c r="E12" s="303" t="s">
        <v>90</v>
      </c>
      <c r="F12" s="304" t="s">
        <v>72</v>
      </c>
      <c r="G12" s="281"/>
    </row>
    <row r="13" spans="1:7" x14ac:dyDescent="0.2">
      <c r="A13" s="281"/>
      <c r="B13" s="306" t="s">
        <v>220</v>
      </c>
      <c r="C13" s="307" t="s">
        <v>230</v>
      </c>
      <c r="D13" s="344" t="s">
        <v>247</v>
      </c>
      <c r="E13" s="344" t="s">
        <v>267</v>
      </c>
      <c r="F13" s="344"/>
      <c r="G13" s="281"/>
    </row>
    <row r="14" spans="1:7" x14ac:dyDescent="0.2">
      <c r="A14" s="281"/>
      <c r="B14" s="306" t="s">
        <v>221</v>
      </c>
      <c r="C14" s="307" t="s">
        <v>231</v>
      </c>
      <c r="D14" s="344" t="s">
        <v>248</v>
      </c>
      <c r="E14" s="344" t="s">
        <v>268</v>
      </c>
      <c r="F14" s="344" t="s">
        <v>271</v>
      </c>
      <c r="G14" s="281"/>
    </row>
    <row r="15" spans="1:7" x14ac:dyDescent="0.2">
      <c r="A15" s="281"/>
      <c r="B15" s="306" t="s">
        <v>222</v>
      </c>
      <c r="C15" s="307" t="s">
        <v>232</v>
      </c>
      <c r="D15" s="344" t="s">
        <v>249</v>
      </c>
      <c r="E15" s="344" t="s">
        <v>269</v>
      </c>
      <c r="F15" s="344"/>
      <c r="G15" s="281"/>
    </row>
    <row r="16" spans="1:7" x14ac:dyDescent="0.2">
      <c r="A16" s="281"/>
      <c r="B16" s="306" t="s">
        <v>223</v>
      </c>
      <c r="C16" s="307" t="s">
        <v>233</v>
      </c>
      <c r="D16" s="344" t="s">
        <v>250</v>
      </c>
      <c r="E16" s="344" t="s">
        <v>270</v>
      </c>
      <c r="F16" s="344"/>
      <c r="G16" s="281"/>
    </row>
    <row r="17" spans="2:6" x14ac:dyDescent="0.2">
      <c r="B17" s="306" t="s">
        <v>224</v>
      </c>
      <c r="C17" s="307" t="s">
        <v>234</v>
      </c>
      <c r="D17" s="344" t="s">
        <v>251</v>
      </c>
      <c r="E17" s="344"/>
      <c r="F17" s="344"/>
    </row>
    <row r="18" spans="2:6" x14ac:dyDescent="0.2">
      <c r="B18" s="306" t="s">
        <v>225</v>
      </c>
      <c r="C18" s="307" t="s">
        <v>235</v>
      </c>
      <c r="D18" s="344" t="s">
        <v>252</v>
      </c>
      <c r="E18" s="344"/>
      <c r="F18" s="344"/>
    </row>
    <row r="19" spans="2:6" x14ac:dyDescent="0.2">
      <c r="B19" s="306" t="s">
        <v>226</v>
      </c>
      <c r="C19" s="307" t="s">
        <v>236</v>
      </c>
      <c r="D19" s="344" t="s">
        <v>253</v>
      </c>
      <c r="E19" s="344"/>
      <c r="F19" s="344"/>
    </row>
    <row r="20" spans="2:6" x14ac:dyDescent="0.2">
      <c r="B20" s="306" t="s">
        <v>227</v>
      </c>
      <c r="C20" s="307" t="s">
        <v>237</v>
      </c>
      <c r="D20" s="344" t="s">
        <v>254</v>
      </c>
      <c r="E20" s="344"/>
      <c r="F20" s="344"/>
    </row>
    <row r="21" spans="2:6" x14ac:dyDescent="0.2">
      <c r="B21" s="306" t="s">
        <v>228</v>
      </c>
      <c r="C21" s="307" t="s">
        <v>238</v>
      </c>
      <c r="D21" s="344" t="s">
        <v>255</v>
      </c>
      <c r="E21" s="344"/>
      <c r="F21" s="344"/>
    </row>
    <row r="22" spans="2:6" x14ac:dyDescent="0.2">
      <c r="B22" s="306" t="s">
        <v>229</v>
      </c>
      <c r="C22" s="307" t="s">
        <v>239</v>
      </c>
      <c r="D22" s="344" t="s">
        <v>256</v>
      </c>
      <c r="E22" s="344"/>
      <c r="F22" s="344"/>
    </row>
    <row r="23" spans="2:6" x14ac:dyDescent="0.2">
      <c r="B23" s="306"/>
      <c r="C23" s="307" t="s">
        <v>240</v>
      </c>
      <c r="D23" s="344" t="s">
        <v>257</v>
      </c>
      <c r="E23" s="344"/>
      <c r="F23" s="344"/>
    </row>
    <row r="24" spans="2:6" x14ac:dyDescent="0.2">
      <c r="B24" s="306"/>
      <c r="C24" s="307" t="s">
        <v>241</v>
      </c>
      <c r="D24" s="344" t="s">
        <v>258</v>
      </c>
      <c r="E24" s="344"/>
      <c r="F24" s="344"/>
    </row>
    <row r="25" spans="2:6" x14ac:dyDescent="0.2">
      <c r="B25" s="306"/>
      <c r="C25" s="307" t="s">
        <v>242</v>
      </c>
      <c r="D25" s="344" t="s">
        <v>259</v>
      </c>
      <c r="E25" s="344"/>
      <c r="F25" s="344"/>
    </row>
    <row r="26" spans="2:6" x14ac:dyDescent="0.2">
      <c r="B26" s="306"/>
      <c r="C26" s="307" t="s">
        <v>243</v>
      </c>
      <c r="D26" s="344" t="s">
        <v>260</v>
      </c>
      <c r="E26" s="344"/>
      <c r="F26" s="344"/>
    </row>
    <row r="27" spans="2:6" x14ac:dyDescent="0.2">
      <c r="B27" s="306"/>
      <c r="C27" s="307" t="s">
        <v>244</v>
      </c>
      <c r="D27" s="344" t="s">
        <v>261</v>
      </c>
      <c r="E27" s="344"/>
      <c r="F27" s="344"/>
    </row>
    <row r="28" spans="2:6" x14ac:dyDescent="0.2">
      <c r="B28" s="306"/>
      <c r="C28" s="307" t="s">
        <v>245</v>
      </c>
      <c r="D28" s="344" t="s">
        <v>262</v>
      </c>
      <c r="E28" s="344"/>
      <c r="F28" s="344"/>
    </row>
    <row r="29" spans="2:6" x14ac:dyDescent="0.2">
      <c r="B29" s="306"/>
      <c r="C29" s="307" t="s">
        <v>246</v>
      </c>
      <c r="D29" s="344" t="s">
        <v>263</v>
      </c>
      <c r="E29" s="344"/>
      <c r="F29" s="344"/>
    </row>
    <row r="30" spans="2:6" x14ac:dyDescent="0.2">
      <c r="B30" s="306"/>
      <c r="C30" s="307"/>
      <c r="D30" s="344" t="s">
        <v>264</v>
      </c>
      <c r="E30" s="344"/>
      <c r="F30" s="344"/>
    </row>
    <row r="31" spans="2:6" ht="13.5" thickBot="1" x14ac:dyDescent="0.25">
      <c r="B31" s="308"/>
      <c r="C31" s="309"/>
      <c r="D31" s="345" t="s">
        <v>265</v>
      </c>
      <c r="E31" s="345"/>
      <c r="F31" s="345"/>
    </row>
    <row r="32" spans="2:6" ht="13.5" thickTop="1" x14ac:dyDescent="0.2">
      <c r="B32" s="310"/>
      <c r="C32" s="307"/>
      <c r="D32" s="305" t="s">
        <v>266</v>
      </c>
      <c r="E32" s="305"/>
      <c r="F32" s="305"/>
    </row>
    <row r="33" spans="2:6" x14ac:dyDescent="0.2">
      <c r="B33" s="403" t="s">
        <v>186</v>
      </c>
      <c r="C33" s="404"/>
      <c r="D33" s="404"/>
      <c r="E33" s="404"/>
      <c r="F33" s="404"/>
    </row>
    <row r="34" spans="2:6" ht="13.5" thickBot="1" x14ac:dyDescent="0.25">
      <c r="B34" s="311"/>
      <c r="C34" s="312"/>
      <c r="D34" s="312"/>
      <c r="E34" s="312"/>
      <c r="F34" s="312"/>
    </row>
    <row r="35" spans="2:6" x14ac:dyDescent="0.2">
      <c r="B35" s="301" t="s">
        <v>71</v>
      </c>
      <c r="C35" s="304" t="s">
        <v>7</v>
      </c>
      <c r="D35" s="304" t="s">
        <v>73</v>
      </c>
      <c r="E35" s="304" t="s">
        <v>82</v>
      </c>
      <c r="F35" s="313"/>
    </row>
    <row r="36" spans="2:6" x14ac:dyDescent="0.2">
      <c r="B36" s="346" t="s">
        <v>272</v>
      </c>
      <c r="C36" s="348" t="s">
        <v>298</v>
      </c>
      <c r="D36" s="348" t="s">
        <v>306</v>
      </c>
      <c r="E36" s="348" t="s">
        <v>308</v>
      </c>
      <c r="F36" s="314"/>
    </row>
    <row r="37" spans="2:6" x14ac:dyDescent="0.2">
      <c r="B37" s="346" t="s">
        <v>273</v>
      </c>
      <c r="C37" s="348" t="s">
        <v>299</v>
      </c>
      <c r="D37" s="348" t="s">
        <v>307</v>
      </c>
      <c r="E37" s="348"/>
      <c r="F37" s="314"/>
    </row>
    <row r="38" spans="2:6" x14ac:dyDescent="0.2">
      <c r="B38" s="346" t="s">
        <v>274</v>
      </c>
      <c r="C38" s="348" t="s">
        <v>300</v>
      </c>
      <c r="D38" s="348"/>
      <c r="E38" s="348"/>
      <c r="F38" s="314"/>
    </row>
    <row r="39" spans="2:6" x14ac:dyDescent="0.2">
      <c r="B39" s="346" t="s">
        <v>275</v>
      </c>
      <c r="C39" s="348" t="s">
        <v>301</v>
      </c>
      <c r="D39" s="348"/>
      <c r="E39" s="348"/>
      <c r="F39" s="314"/>
    </row>
    <row r="40" spans="2:6" x14ac:dyDescent="0.2">
      <c r="B40" s="346" t="s">
        <v>276</v>
      </c>
      <c r="C40" s="348" t="s">
        <v>302</v>
      </c>
      <c r="D40" s="348"/>
      <c r="E40" s="348"/>
      <c r="F40" s="314"/>
    </row>
    <row r="41" spans="2:6" x14ac:dyDescent="0.2">
      <c r="B41" s="346" t="s">
        <v>277</v>
      </c>
      <c r="C41" s="348" t="s">
        <v>303</v>
      </c>
      <c r="D41" s="348"/>
      <c r="E41" s="348"/>
      <c r="F41" s="314"/>
    </row>
    <row r="42" spans="2:6" x14ac:dyDescent="0.2">
      <c r="B42" s="346" t="s">
        <v>278</v>
      </c>
      <c r="C42" s="348" t="s">
        <v>304</v>
      </c>
      <c r="D42" s="348"/>
      <c r="E42" s="348"/>
      <c r="F42" s="314"/>
    </row>
    <row r="43" spans="2:6" x14ac:dyDescent="0.2">
      <c r="B43" s="346" t="s">
        <v>279</v>
      </c>
      <c r="C43" s="348" t="s">
        <v>305</v>
      </c>
      <c r="D43" s="348"/>
      <c r="E43" s="348"/>
      <c r="F43" s="314"/>
    </row>
    <row r="44" spans="2:6" x14ac:dyDescent="0.2">
      <c r="B44" s="346" t="s">
        <v>280</v>
      </c>
      <c r="C44" s="348"/>
      <c r="D44" s="348"/>
      <c r="E44" s="348"/>
      <c r="F44" s="314"/>
    </row>
    <row r="45" spans="2:6" x14ac:dyDescent="0.2">
      <c r="B45" s="346" t="s">
        <v>281</v>
      </c>
      <c r="C45" s="348"/>
      <c r="D45" s="348"/>
      <c r="E45" s="348"/>
      <c r="F45" s="314"/>
    </row>
    <row r="46" spans="2:6" x14ac:dyDescent="0.2">
      <c r="B46" s="346" t="s">
        <v>282</v>
      </c>
      <c r="C46" s="348"/>
      <c r="D46" s="348"/>
      <c r="E46" s="348"/>
      <c r="F46" s="314"/>
    </row>
    <row r="47" spans="2:6" x14ac:dyDescent="0.2">
      <c r="B47" s="346" t="s">
        <v>283</v>
      </c>
      <c r="C47" s="348"/>
      <c r="D47" s="348"/>
      <c r="E47" s="348"/>
      <c r="F47" s="314"/>
    </row>
    <row r="48" spans="2:6" x14ac:dyDescent="0.2">
      <c r="B48" s="346" t="s">
        <v>284</v>
      </c>
      <c r="C48" s="348"/>
      <c r="D48" s="348"/>
      <c r="E48" s="348"/>
      <c r="F48" s="314"/>
    </row>
    <row r="49" spans="2:6" x14ac:dyDescent="0.2">
      <c r="B49" s="346" t="s">
        <v>285</v>
      </c>
      <c r="C49" s="348"/>
      <c r="D49" s="348"/>
      <c r="E49" s="348"/>
      <c r="F49" s="314"/>
    </row>
    <row r="50" spans="2:6" x14ac:dyDescent="0.2">
      <c r="B50" s="346" t="s">
        <v>286</v>
      </c>
      <c r="C50" s="348"/>
      <c r="D50" s="348"/>
      <c r="E50" s="348"/>
      <c r="F50" s="314"/>
    </row>
    <row r="51" spans="2:6" x14ac:dyDescent="0.2">
      <c r="B51" s="346" t="s">
        <v>287</v>
      </c>
      <c r="C51" s="348"/>
      <c r="D51" s="348"/>
      <c r="E51" s="348"/>
      <c r="F51" s="314"/>
    </row>
    <row r="52" spans="2:6" ht="13.5" thickBot="1" x14ac:dyDescent="0.25">
      <c r="B52" s="347" t="s">
        <v>288</v>
      </c>
      <c r="C52" s="349"/>
      <c r="D52" s="349"/>
      <c r="E52" s="349"/>
      <c r="F52" s="314"/>
    </row>
    <row r="53" spans="2:6" ht="13.5" thickTop="1" x14ac:dyDescent="0.2">
      <c r="B53" s="351" t="s">
        <v>289</v>
      </c>
      <c r="C53" s="315"/>
      <c r="D53" s="316"/>
      <c r="E53" s="316"/>
      <c r="F53" s="317"/>
    </row>
    <row r="54" spans="2:6" x14ac:dyDescent="0.2">
      <c r="B54" s="351" t="s">
        <v>290</v>
      </c>
    </row>
    <row r="55" spans="2:6" x14ac:dyDescent="0.2">
      <c r="B55" s="351" t="s">
        <v>291</v>
      </c>
    </row>
    <row r="56" spans="2:6" x14ac:dyDescent="0.2">
      <c r="B56" s="351" t="s">
        <v>292</v>
      </c>
    </row>
    <row r="57" spans="2:6" x14ac:dyDescent="0.2">
      <c r="B57" s="351" t="s">
        <v>293</v>
      </c>
    </row>
    <row r="58" spans="2:6" x14ac:dyDescent="0.2">
      <c r="B58" s="351" t="s">
        <v>294</v>
      </c>
    </row>
    <row r="59" spans="2:6" x14ac:dyDescent="0.2">
      <c r="B59" s="351" t="s">
        <v>295</v>
      </c>
    </row>
    <row r="60" spans="2:6" x14ac:dyDescent="0.2">
      <c r="B60" s="351" t="s">
        <v>296</v>
      </c>
    </row>
    <row r="61" spans="2:6" x14ac:dyDescent="0.2">
      <c r="B61" s="351" t="s">
        <v>297</v>
      </c>
    </row>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78"/>
  <sheetViews>
    <sheetView showGridLines="0" topLeftCell="A20" workbookViewId="0">
      <selection activeCell="D54" sqref="D54"/>
    </sheetView>
  </sheetViews>
  <sheetFormatPr defaultRowHeight="12.75" x14ac:dyDescent="0.2"/>
  <cols>
    <col min="1" max="1" width="30.7109375" customWidth="1"/>
    <col min="2" max="2" width="24.7109375" customWidth="1"/>
    <col min="4" max="4" width="30.7109375" customWidth="1"/>
    <col min="5" max="5" width="24.7109375" customWidth="1"/>
  </cols>
  <sheetData>
    <row r="1" spans="1:5" ht="21.75" customHeight="1" x14ac:dyDescent="0.2">
      <c r="A1" s="406" t="s">
        <v>96</v>
      </c>
      <c r="B1" s="407"/>
      <c r="C1" s="407"/>
      <c r="D1" s="407"/>
      <c r="E1" s="407"/>
    </row>
    <row r="2" spans="1:5" x14ac:dyDescent="0.2">
      <c r="A2" s="328" t="s">
        <v>182</v>
      </c>
      <c r="B2" s="280"/>
      <c r="C2" s="281"/>
      <c r="D2" s="281"/>
      <c r="E2" s="281"/>
    </row>
    <row r="3" spans="1:5" x14ac:dyDescent="0.2">
      <c r="A3" s="329" t="s">
        <v>183</v>
      </c>
    </row>
    <row r="4" spans="1:5" x14ac:dyDescent="0.2">
      <c r="A4" s="329"/>
    </row>
    <row r="5" spans="1:5" x14ac:dyDescent="0.2">
      <c r="A5" s="327" t="str">
        <f>'ASA1'!C9</f>
        <v>Winchester Community Unit School District</v>
      </c>
    </row>
    <row r="6" spans="1:5" x14ac:dyDescent="0.2">
      <c r="A6" s="327" t="str">
        <f>'ASA1'!C10</f>
        <v>01-086-0010-26</v>
      </c>
    </row>
    <row r="7" spans="1:5" x14ac:dyDescent="0.2">
      <c r="A7" s="321" t="s">
        <v>91</v>
      </c>
      <c r="B7" s="318" t="s">
        <v>87</v>
      </c>
      <c r="C7" s="281"/>
      <c r="D7" s="282" t="s">
        <v>91</v>
      </c>
      <c r="E7" s="283" t="s">
        <v>87</v>
      </c>
    </row>
    <row r="8" spans="1:5" x14ac:dyDescent="0.2">
      <c r="A8" s="322" t="s">
        <v>309</v>
      </c>
      <c r="B8" s="319">
        <v>316275</v>
      </c>
      <c r="C8" s="284"/>
      <c r="D8" s="322" t="s">
        <v>350</v>
      </c>
      <c r="E8" s="319">
        <v>129828</v>
      </c>
    </row>
    <row r="9" spans="1:5" x14ac:dyDescent="0.2">
      <c r="A9" s="322" t="s">
        <v>310</v>
      </c>
      <c r="B9" s="319">
        <v>47227</v>
      </c>
      <c r="C9" s="284"/>
      <c r="D9" s="322" t="s">
        <v>351</v>
      </c>
      <c r="E9" s="319">
        <v>3851</v>
      </c>
    </row>
    <row r="10" spans="1:5" x14ac:dyDescent="0.2">
      <c r="A10" s="322" t="s">
        <v>311</v>
      </c>
      <c r="B10" s="319">
        <v>2845</v>
      </c>
      <c r="C10" s="284"/>
      <c r="D10" s="322" t="s">
        <v>352</v>
      </c>
      <c r="E10" s="319">
        <v>265837</v>
      </c>
    </row>
    <row r="11" spans="1:5" x14ac:dyDescent="0.2">
      <c r="A11" s="322" t="s">
        <v>312</v>
      </c>
      <c r="B11" s="319">
        <v>36527</v>
      </c>
      <c r="C11" s="284"/>
      <c r="D11" s="322" t="s">
        <v>353</v>
      </c>
      <c r="E11" s="319">
        <v>75096</v>
      </c>
    </row>
    <row r="12" spans="1:5" x14ac:dyDescent="0.2">
      <c r="A12" s="322" t="s">
        <v>313</v>
      </c>
      <c r="B12" s="319">
        <v>23520</v>
      </c>
      <c r="C12" s="284"/>
      <c r="D12" s="322" t="s">
        <v>354</v>
      </c>
      <c r="E12" s="319">
        <v>7560</v>
      </c>
    </row>
    <row r="13" spans="1:5" x14ac:dyDescent="0.2">
      <c r="A13" s="322" t="s">
        <v>314</v>
      </c>
      <c r="B13" s="319">
        <v>3991</v>
      </c>
      <c r="C13" s="284"/>
      <c r="D13" s="322" t="s">
        <v>355</v>
      </c>
      <c r="E13" s="319">
        <v>4806</v>
      </c>
    </row>
    <row r="14" spans="1:5" x14ac:dyDescent="0.2">
      <c r="A14" s="322" t="s">
        <v>315</v>
      </c>
      <c r="B14" s="319">
        <v>36121</v>
      </c>
      <c r="C14" s="284"/>
      <c r="D14" s="322" t="s">
        <v>356</v>
      </c>
      <c r="E14" s="319">
        <v>9241</v>
      </c>
    </row>
    <row r="15" spans="1:5" x14ac:dyDescent="0.2">
      <c r="A15" s="322" t="s">
        <v>316</v>
      </c>
      <c r="B15" s="319">
        <v>7500</v>
      </c>
      <c r="C15" s="284"/>
      <c r="D15" s="322" t="s">
        <v>357</v>
      </c>
      <c r="E15" s="319">
        <v>2827</v>
      </c>
    </row>
    <row r="16" spans="1:5" x14ac:dyDescent="0.2">
      <c r="A16" s="322" t="s">
        <v>317</v>
      </c>
      <c r="B16" s="319">
        <v>20940</v>
      </c>
      <c r="C16" s="284"/>
      <c r="D16" s="322" t="s">
        <v>358</v>
      </c>
      <c r="E16" s="319">
        <v>4176</v>
      </c>
    </row>
    <row r="17" spans="1:5" x14ac:dyDescent="0.2">
      <c r="A17" s="322" t="s">
        <v>318</v>
      </c>
      <c r="B17" s="319">
        <v>4018</v>
      </c>
      <c r="C17" s="284"/>
      <c r="D17" s="322" t="s">
        <v>359</v>
      </c>
      <c r="E17" s="319">
        <v>5877</v>
      </c>
    </row>
    <row r="18" spans="1:5" x14ac:dyDescent="0.2">
      <c r="A18" s="322" t="s">
        <v>319</v>
      </c>
      <c r="B18" s="319">
        <v>8717</v>
      </c>
      <c r="C18" s="284"/>
      <c r="D18" s="322" t="s">
        <v>360</v>
      </c>
      <c r="E18" s="319">
        <v>5883</v>
      </c>
    </row>
    <row r="19" spans="1:5" x14ac:dyDescent="0.2">
      <c r="A19" s="322" t="s">
        <v>320</v>
      </c>
      <c r="B19" s="319">
        <v>23180</v>
      </c>
      <c r="C19" s="284"/>
      <c r="D19" s="322" t="s">
        <v>361</v>
      </c>
      <c r="E19" s="319">
        <v>142194</v>
      </c>
    </row>
    <row r="20" spans="1:5" x14ac:dyDescent="0.2">
      <c r="A20" s="322" t="s">
        <v>321</v>
      </c>
      <c r="B20" s="319">
        <v>7713</v>
      </c>
      <c r="C20" s="284"/>
      <c r="D20" s="322" t="s">
        <v>362</v>
      </c>
      <c r="E20" s="319">
        <v>6250</v>
      </c>
    </row>
    <row r="21" spans="1:5" x14ac:dyDescent="0.2">
      <c r="A21" s="322" t="s">
        <v>322</v>
      </c>
      <c r="B21" s="319">
        <v>3324</v>
      </c>
      <c r="C21" s="284"/>
      <c r="D21" s="322" t="s">
        <v>363</v>
      </c>
      <c r="E21" s="319">
        <v>5931</v>
      </c>
    </row>
    <row r="22" spans="1:5" x14ac:dyDescent="0.2">
      <c r="A22" s="322" t="s">
        <v>323</v>
      </c>
      <c r="B22" s="319">
        <v>732412</v>
      </c>
      <c r="C22" s="284"/>
      <c r="D22" s="322" t="s">
        <v>364</v>
      </c>
      <c r="E22" s="319">
        <v>45974</v>
      </c>
    </row>
    <row r="23" spans="1:5" x14ac:dyDescent="0.2">
      <c r="A23" s="322" t="s">
        <v>324</v>
      </c>
      <c r="B23" s="319">
        <v>14670</v>
      </c>
      <c r="C23" s="284"/>
      <c r="D23" s="322" t="s">
        <v>365</v>
      </c>
      <c r="E23" s="319">
        <v>16350</v>
      </c>
    </row>
    <row r="24" spans="1:5" x14ac:dyDescent="0.2">
      <c r="A24" s="322" t="s">
        <v>325</v>
      </c>
      <c r="B24" s="319">
        <v>12941</v>
      </c>
      <c r="C24" s="284"/>
      <c r="D24" s="322" t="s">
        <v>366</v>
      </c>
      <c r="E24" s="319">
        <v>2610</v>
      </c>
    </row>
    <row r="25" spans="1:5" x14ac:dyDescent="0.2">
      <c r="A25" s="322" t="s">
        <v>326</v>
      </c>
      <c r="B25" s="319">
        <v>9505</v>
      </c>
      <c r="C25" s="284"/>
      <c r="D25" s="322" t="s">
        <v>367</v>
      </c>
      <c r="E25" s="319">
        <v>2600</v>
      </c>
    </row>
    <row r="26" spans="1:5" x14ac:dyDescent="0.2">
      <c r="A26" s="322" t="s">
        <v>327</v>
      </c>
      <c r="B26" s="319">
        <v>59669</v>
      </c>
      <c r="C26" s="284"/>
      <c r="D26" s="322" t="s">
        <v>368</v>
      </c>
      <c r="E26" s="319">
        <v>28100</v>
      </c>
    </row>
    <row r="27" spans="1:5" x14ac:dyDescent="0.2">
      <c r="A27" s="322" t="s">
        <v>328</v>
      </c>
      <c r="B27" s="319">
        <v>15972</v>
      </c>
      <c r="C27" s="284"/>
      <c r="D27" s="322" t="s">
        <v>369</v>
      </c>
      <c r="E27" s="319">
        <v>27092</v>
      </c>
    </row>
    <row r="28" spans="1:5" x14ac:dyDescent="0.2">
      <c r="A28" s="322" t="s">
        <v>329</v>
      </c>
      <c r="B28" s="319">
        <v>12931</v>
      </c>
      <c r="C28" s="284"/>
      <c r="D28" s="322" t="s">
        <v>370</v>
      </c>
      <c r="E28" s="319">
        <v>83248</v>
      </c>
    </row>
    <row r="29" spans="1:5" x14ac:dyDescent="0.2">
      <c r="A29" s="322" t="s">
        <v>330</v>
      </c>
      <c r="B29" s="319">
        <v>73897</v>
      </c>
      <c r="C29" s="284"/>
      <c r="D29" s="322" t="s">
        <v>371</v>
      </c>
      <c r="E29" s="319">
        <v>255308</v>
      </c>
    </row>
    <row r="30" spans="1:5" x14ac:dyDescent="0.2">
      <c r="A30" s="322" t="s">
        <v>331</v>
      </c>
      <c r="B30" s="319">
        <v>14500</v>
      </c>
      <c r="C30" s="284"/>
      <c r="D30" s="322" t="s">
        <v>372</v>
      </c>
      <c r="E30" s="319">
        <v>7809</v>
      </c>
    </row>
    <row r="31" spans="1:5" x14ac:dyDescent="0.2">
      <c r="A31" s="322" t="s">
        <v>332</v>
      </c>
      <c r="B31" s="319">
        <v>4123</v>
      </c>
      <c r="C31" s="284"/>
      <c r="D31" s="322" t="s">
        <v>373</v>
      </c>
      <c r="E31" s="319">
        <v>2725</v>
      </c>
    </row>
    <row r="32" spans="1:5" x14ac:dyDescent="0.2">
      <c r="A32" s="323" t="s">
        <v>333</v>
      </c>
      <c r="B32" s="320">
        <v>23789</v>
      </c>
      <c r="C32" s="284"/>
      <c r="D32" s="323" t="s">
        <v>374</v>
      </c>
      <c r="E32" s="320">
        <v>6996</v>
      </c>
    </row>
    <row r="33" spans="1:5" x14ac:dyDescent="0.2">
      <c r="A33" s="352" t="s">
        <v>334</v>
      </c>
      <c r="B33" s="281">
        <v>3498</v>
      </c>
      <c r="C33" s="281"/>
      <c r="D33" s="355" t="s">
        <v>375</v>
      </c>
      <c r="E33" s="285">
        <v>13652</v>
      </c>
    </row>
    <row r="34" spans="1:5" x14ac:dyDescent="0.2">
      <c r="A34" s="352" t="s">
        <v>335</v>
      </c>
      <c r="B34" s="281">
        <v>35849</v>
      </c>
      <c r="C34" s="281"/>
      <c r="D34" s="355" t="s">
        <v>376</v>
      </c>
      <c r="E34" s="285">
        <v>3788</v>
      </c>
    </row>
    <row r="35" spans="1:5" x14ac:dyDescent="0.2">
      <c r="A35" s="352" t="s">
        <v>336</v>
      </c>
      <c r="B35" s="281">
        <v>10399</v>
      </c>
      <c r="C35" s="281"/>
      <c r="D35" s="355" t="s">
        <v>377</v>
      </c>
      <c r="E35" s="285">
        <v>95151</v>
      </c>
    </row>
    <row r="36" spans="1:5" x14ac:dyDescent="0.2">
      <c r="A36" s="352" t="s">
        <v>337</v>
      </c>
      <c r="B36" s="281">
        <v>177414</v>
      </c>
      <c r="C36" s="281"/>
      <c r="D36" s="355" t="s">
        <v>378</v>
      </c>
      <c r="E36" s="285">
        <v>6718</v>
      </c>
    </row>
    <row r="37" spans="1:5" x14ac:dyDescent="0.2">
      <c r="A37" s="352" t="s">
        <v>338</v>
      </c>
      <c r="B37" s="281">
        <v>8200</v>
      </c>
      <c r="C37" s="281"/>
      <c r="D37" s="355" t="s">
        <v>379</v>
      </c>
      <c r="E37" s="285">
        <v>5173</v>
      </c>
    </row>
    <row r="38" spans="1:5" x14ac:dyDescent="0.2">
      <c r="A38" s="352" t="s">
        <v>339</v>
      </c>
      <c r="B38" s="281">
        <v>13953</v>
      </c>
      <c r="C38" s="281"/>
      <c r="D38" s="355" t="s">
        <v>380</v>
      </c>
      <c r="E38" s="285">
        <v>2945</v>
      </c>
    </row>
    <row r="39" spans="1:5" x14ac:dyDescent="0.2">
      <c r="A39" s="352" t="s">
        <v>340</v>
      </c>
      <c r="B39" s="281">
        <v>22121</v>
      </c>
      <c r="C39" s="281"/>
      <c r="D39" s="355" t="s">
        <v>381</v>
      </c>
      <c r="E39" s="285">
        <v>4882</v>
      </c>
    </row>
    <row r="40" spans="1:5" x14ac:dyDescent="0.2">
      <c r="A40" s="352" t="s">
        <v>341</v>
      </c>
      <c r="B40" s="281">
        <v>6003</v>
      </c>
      <c r="C40" s="281"/>
      <c r="D40" s="355" t="s">
        <v>382</v>
      </c>
      <c r="E40" s="285">
        <v>15640</v>
      </c>
    </row>
    <row r="41" spans="1:5" x14ac:dyDescent="0.2">
      <c r="A41" s="352" t="s">
        <v>342</v>
      </c>
      <c r="B41" s="281">
        <v>14122</v>
      </c>
      <c r="C41" s="281"/>
      <c r="D41" s="355" t="s">
        <v>383</v>
      </c>
      <c r="E41" s="285">
        <v>3891</v>
      </c>
    </row>
    <row r="42" spans="1:5" x14ac:dyDescent="0.2">
      <c r="A42" s="352" t="s">
        <v>343</v>
      </c>
      <c r="B42" s="281">
        <v>12537</v>
      </c>
      <c r="C42" s="281"/>
      <c r="D42" s="355" t="s">
        <v>384</v>
      </c>
      <c r="E42" s="285">
        <v>4749</v>
      </c>
    </row>
    <row r="43" spans="1:5" x14ac:dyDescent="0.2">
      <c r="A43" s="352" t="s">
        <v>344</v>
      </c>
      <c r="B43" s="281">
        <v>2738</v>
      </c>
      <c r="C43" s="281"/>
      <c r="D43" s="355" t="s">
        <v>385</v>
      </c>
      <c r="E43" s="285">
        <v>3094</v>
      </c>
    </row>
    <row r="44" spans="1:5" x14ac:dyDescent="0.2">
      <c r="A44" s="353" t="s">
        <v>345</v>
      </c>
      <c r="B44" s="281">
        <v>9730</v>
      </c>
      <c r="C44" s="281"/>
      <c r="D44" s="355" t="s">
        <v>386</v>
      </c>
      <c r="E44" s="285">
        <v>55444</v>
      </c>
    </row>
    <row r="45" spans="1:5" x14ac:dyDescent="0.2">
      <c r="A45" s="354" t="s">
        <v>346</v>
      </c>
      <c r="B45" s="350">
        <v>160105</v>
      </c>
      <c r="D45" s="355" t="s">
        <v>387</v>
      </c>
      <c r="E45" s="285">
        <v>7361</v>
      </c>
    </row>
    <row r="46" spans="1:5" x14ac:dyDescent="0.2">
      <c r="A46" s="354" t="s">
        <v>347</v>
      </c>
      <c r="B46" s="350">
        <v>6750</v>
      </c>
      <c r="D46" s="355" t="s">
        <v>388</v>
      </c>
      <c r="E46" s="285">
        <v>229872</v>
      </c>
    </row>
    <row r="47" spans="1:5" x14ac:dyDescent="0.2">
      <c r="A47" s="354" t="s">
        <v>348</v>
      </c>
      <c r="B47" s="350">
        <v>110949</v>
      </c>
      <c r="D47" s="355" t="s">
        <v>389</v>
      </c>
      <c r="E47" s="285">
        <v>14814</v>
      </c>
    </row>
    <row r="48" spans="1:5" x14ac:dyDescent="0.2">
      <c r="A48" s="354" t="s">
        <v>349</v>
      </c>
      <c r="B48" s="350">
        <v>6375</v>
      </c>
      <c r="D48" s="355" t="s">
        <v>390</v>
      </c>
      <c r="E48" s="285">
        <v>3775</v>
      </c>
    </row>
    <row r="49" spans="4:5" x14ac:dyDescent="0.2">
      <c r="D49" s="355" t="s">
        <v>391</v>
      </c>
      <c r="E49" s="285">
        <v>360231</v>
      </c>
    </row>
    <row r="50" spans="4:5" x14ac:dyDescent="0.2">
      <c r="D50" s="355" t="s">
        <v>392</v>
      </c>
      <c r="E50" s="285">
        <v>8203</v>
      </c>
    </row>
    <row r="51" spans="4:5" x14ac:dyDescent="0.2">
      <c r="D51" s="355" t="s">
        <v>393</v>
      </c>
      <c r="E51" s="285">
        <v>2838</v>
      </c>
    </row>
    <row r="52" spans="4:5" x14ac:dyDescent="0.2">
      <c r="D52" s="355" t="s">
        <v>394</v>
      </c>
      <c r="E52" s="285">
        <v>10064</v>
      </c>
    </row>
    <row r="53" spans="4:5" x14ac:dyDescent="0.2">
      <c r="D53" s="355" t="s">
        <v>395</v>
      </c>
      <c r="E53" s="285">
        <v>14935</v>
      </c>
    </row>
    <row r="54" spans="4:5" x14ac:dyDescent="0.2">
      <c r="D54" s="285"/>
      <c r="E54" s="285"/>
    </row>
    <row r="55" spans="4:5" x14ac:dyDescent="0.2">
      <c r="D55" s="285"/>
      <c r="E55" s="285"/>
    </row>
    <row r="56" spans="4:5" x14ac:dyDescent="0.2">
      <c r="D56" s="285"/>
      <c r="E56" s="285"/>
    </row>
    <row r="57" spans="4:5" x14ac:dyDescent="0.2">
      <c r="D57" s="285"/>
      <c r="E57" s="285"/>
    </row>
    <row r="58" spans="4:5" x14ac:dyDescent="0.2">
      <c r="D58" s="285"/>
      <c r="E58" s="285"/>
    </row>
    <row r="59" spans="4:5" x14ac:dyDescent="0.2">
      <c r="D59" s="285"/>
      <c r="E59" s="285"/>
    </row>
    <row r="60" spans="4:5" x14ac:dyDescent="0.2">
      <c r="D60" s="285"/>
      <c r="E60" s="285"/>
    </row>
    <row r="61" spans="4:5" x14ac:dyDescent="0.2">
      <c r="D61" s="285"/>
      <c r="E61" s="285"/>
    </row>
    <row r="62" spans="4:5" x14ac:dyDescent="0.2">
      <c r="D62" s="285"/>
      <c r="E62" s="285"/>
    </row>
    <row r="63" spans="4:5" x14ac:dyDescent="0.2">
      <c r="D63" s="285"/>
      <c r="E63" s="285"/>
    </row>
    <row r="64" spans="4:5" x14ac:dyDescent="0.2">
      <c r="D64" s="285"/>
      <c r="E64" s="285"/>
    </row>
    <row r="65" spans="4:5" x14ac:dyDescent="0.2">
      <c r="D65" s="285"/>
      <c r="E65" s="285"/>
    </row>
    <row r="66" spans="4:5" x14ac:dyDescent="0.2">
      <c r="D66" s="285"/>
      <c r="E66" s="285"/>
    </row>
    <row r="67" spans="4:5" x14ac:dyDescent="0.2">
      <c r="D67" s="285"/>
      <c r="E67" s="285"/>
    </row>
    <row r="68" spans="4:5" x14ac:dyDescent="0.2">
      <c r="D68" s="285"/>
      <c r="E68" s="285"/>
    </row>
    <row r="69" spans="4:5" x14ac:dyDescent="0.2">
      <c r="D69" s="285"/>
      <c r="E69" s="285"/>
    </row>
    <row r="70" spans="4:5" x14ac:dyDescent="0.2">
      <c r="D70" s="285"/>
      <c r="E70" s="285"/>
    </row>
    <row r="71" spans="4:5" x14ac:dyDescent="0.2">
      <c r="D71" s="285"/>
      <c r="E71" s="285"/>
    </row>
    <row r="72" spans="4:5" x14ac:dyDescent="0.2">
      <c r="D72" s="285"/>
      <c r="E72" s="285"/>
    </row>
    <row r="73" spans="4:5" x14ac:dyDescent="0.2">
      <c r="D73" s="285"/>
      <c r="E73" s="285"/>
    </row>
    <row r="74" spans="4:5" x14ac:dyDescent="0.2">
      <c r="D74" s="285"/>
      <c r="E74" s="285"/>
    </row>
    <row r="75" spans="4:5" x14ac:dyDescent="0.2">
      <c r="D75" s="285"/>
      <c r="E75" s="285"/>
    </row>
    <row r="76" spans="4:5" x14ac:dyDescent="0.2">
      <c r="D76" s="285"/>
      <c r="E76" s="285"/>
    </row>
    <row r="77" spans="4:5" x14ac:dyDescent="0.2">
      <c r="D77" s="285"/>
      <c r="E77" s="285"/>
    </row>
    <row r="78" spans="4:5" x14ac:dyDescent="0.2">
      <c r="D78" s="285"/>
      <c r="E78" s="285"/>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47"/>
  <sheetViews>
    <sheetView showGridLines="0" topLeftCell="A6" workbookViewId="0">
      <selection activeCell="E23" sqref="E23"/>
    </sheetView>
  </sheetViews>
  <sheetFormatPr defaultColWidth="9.140625" defaultRowHeight="12.75" x14ac:dyDescent="0.2"/>
  <cols>
    <col min="1" max="1" width="1.42578125" style="78" customWidth="1"/>
    <col min="2" max="2" width="35.7109375" style="78" customWidth="1"/>
    <col min="3" max="3" width="23.7109375" style="78" customWidth="1"/>
    <col min="4" max="4" width="2.5703125" style="78" customWidth="1"/>
    <col min="5" max="5" width="35.7109375" style="78" customWidth="1"/>
    <col min="6" max="6" width="18.85546875" style="78" customWidth="1"/>
    <col min="7" max="16384" width="9.140625" style="78"/>
  </cols>
  <sheetData>
    <row r="1" spans="1:6" x14ac:dyDescent="0.2">
      <c r="A1" s="387" t="s">
        <v>164</v>
      </c>
      <c r="B1" s="387"/>
      <c r="C1" s="387"/>
      <c r="D1" s="387"/>
      <c r="E1" s="387"/>
      <c r="F1" s="387"/>
    </row>
    <row r="2" spans="1:6" x14ac:dyDescent="0.2">
      <c r="A2" s="258"/>
      <c r="B2" s="258"/>
      <c r="C2" s="258"/>
      <c r="D2" s="258"/>
      <c r="E2" s="258"/>
      <c r="F2" s="258"/>
    </row>
    <row r="3" spans="1:6" x14ac:dyDescent="0.2">
      <c r="B3" s="137" t="s">
        <v>217</v>
      </c>
    </row>
    <row r="4" spans="1:6" x14ac:dyDescent="0.2">
      <c r="B4" s="137" t="s">
        <v>100</v>
      </c>
    </row>
    <row r="5" spans="1:6" x14ac:dyDescent="0.2">
      <c r="B5" s="88"/>
    </row>
    <row r="6" spans="1:6" x14ac:dyDescent="0.2">
      <c r="B6" s="330" t="str">
        <f>'ASA1'!C9</f>
        <v>Winchester Community Unit School District</v>
      </c>
    </row>
    <row r="7" spans="1:6" x14ac:dyDescent="0.2">
      <c r="B7" s="83" t="str">
        <f>'ASA1'!C10</f>
        <v>01-086-0010-26</v>
      </c>
    </row>
    <row r="8" spans="1:6" x14ac:dyDescent="0.2">
      <c r="B8" s="80"/>
    </row>
    <row r="9" spans="1:6" x14ac:dyDescent="0.2">
      <c r="B9" s="408" t="s">
        <v>99</v>
      </c>
      <c r="C9" s="409"/>
      <c r="D9" s="409"/>
      <c r="E9" s="409"/>
      <c r="F9" s="409"/>
    </row>
    <row r="10" spans="1:6" x14ac:dyDescent="0.2">
      <c r="B10" s="81"/>
      <c r="C10" s="79"/>
    </row>
    <row r="11" spans="1:6" x14ac:dyDescent="0.2">
      <c r="B11" s="321" t="s">
        <v>91</v>
      </c>
      <c r="C11" s="318" t="s">
        <v>87</v>
      </c>
      <c r="D11" s="84"/>
      <c r="E11" s="282" t="s">
        <v>91</v>
      </c>
      <c r="F11" s="283" t="s">
        <v>87</v>
      </c>
    </row>
    <row r="12" spans="1:6" s="85" customFormat="1" ht="14.65" customHeight="1" x14ac:dyDescent="0.2">
      <c r="B12" s="322" t="s">
        <v>396</v>
      </c>
      <c r="C12" s="319">
        <v>1984</v>
      </c>
      <c r="E12" s="322" t="s">
        <v>421</v>
      </c>
      <c r="F12" s="319">
        <v>1950</v>
      </c>
    </row>
    <row r="13" spans="1:6" s="85" customFormat="1" ht="14.65" customHeight="1" x14ac:dyDescent="0.2">
      <c r="B13" s="322" t="s">
        <v>397</v>
      </c>
      <c r="C13" s="319">
        <v>2029</v>
      </c>
      <c r="E13" s="322" t="s">
        <v>422</v>
      </c>
      <c r="F13" s="319">
        <v>2389</v>
      </c>
    </row>
    <row r="14" spans="1:6" s="85" customFormat="1" ht="14.65" customHeight="1" x14ac:dyDescent="0.2">
      <c r="B14" s="322" t="s">
        <v>398</v>
      </c>
      <c r="C14" s="319">
        <v>1495</v>
      </c>
      <c r="E14" s="322" t="s">
        <v>423</v>
      </c>
      <c r="F14" s="319">
        <v>2001</v>
      </c>
    </row>
    <row r="15" spans="1:6" s="85" customFormat="1" ht="14.65" customHeight="1" x14ac:dyDescent="0.2">
      <c r="B15" s="322" t="s">
        <v>399</v>
      </c>
      <c r="C15" s="319">
        <v>2131</v>
      </c>
      <c r="E15" s="322" t="s">
        <v>424</v>
      </c>
      <c r="F15" s="319">
        <v>1243</v>
      </c>
    </row>
    <row r="16" spans="1:6" s="85" customFormat="1" ht="14.65" customHeight="1" x14ac:dyDescent="0.2">
      <c r="B16" s="322" t="s">
        <v>400</v>
      </c>
      <c r="C16" s="319">
        <v>1925</v>
      </c>
      <c r="E16" s="322" t="s">
        <v>425</v>
      </c>
      <c r="F16" s="319">
        <v>1297</v>
      </c>
    </row>
    <row r="17" spans="2:6" s="85" customFormat="1" ht="14.65" customHeight="1" x14ac:dyDescent="0.2">
      <c r="B17" s="322" t="s">
        <v>401</v>
      </c>
      <c r="C17" s="319">
        <v>1120</v>
      </c>
      <c r="E17" s="322" t="s">
        <v>426</v>
      </c>
      <c r="F17" s="319">
        <v>2461</v>
      </c>
    </row>
    <row r="18" spans="2:6" s="85" customFormat="1" ht="14.65" customHeight="1" x14ac:dyDescent="0.2">
      <c r="B18" s="322" t="s">
        <v>402</v>
      </c>
      <c r="C18" s="319">
        <v>2380</v>
      </c>
      <c r="E18" s="322" t="s">
        <v>427</v>
      </c>
      <c r="F18" s="319">
        <v>1154</v>
      </c>
    </row>
    <row r="19" spans="2:6" s="85" customFormat="1" ht="14.65" customHeight="1" x14ac:dyDescent="0.2">
      <c r="B19" s="322" t="s">
        <v>403</v>
      </c>
      <c r="C19" s="319">
        <v>1054</v>
      </c>
      <c r="E19" s="322" t="s">
        <v>428</v>
      </c>
      <c r="F19" s="319">
        <v>1218</v>
      </c>
    </row>
    <row r="20" spans="2:6" s="85" customFormat="1" ht="14.65" customHeight="1" x14ac:dyDescent="0.2">
      <c r="B20" s="322" t="s">
        <v>404</v>
      </c>
      <c r="C20" s="319">
        <v>2350</v>
      </c>
      <c r="E20" s="322" t="s">
        <v>429</v>
      </c>
      <c r="F20" s="319">
        <v>1097</v>
      </c>
    </row>
    <row r="21" spans="2:6" s="85" customFormat="1" ht="14.65" customHeight="1" x14ac:dyDescent="0.2">
      <c r="B21" s="322" t="s">
        <v>405</v>
      </c>
      <c r="C21" s="319">
        <v>2000</v>
      </c>
      <c r="E21" s="322" t="s">
        <v>430</v>
      </c>
      <c r="F21" s="319">
        <v>1292</v>
      </c>
    </row>
    <row r="22" spans="2:6" s="85" customFormat="1" ht="14.65" customHeight="1" x14ac:dyDescent="0.2">
      <c r="B22" s="322" t="s">
        <v>406</v>
      </c>
      <c r="C22" s="319">
        <v>1500</v>
      </c>
      <c r="E22" s="322" t="s">
        <v>431</v>
      </c>
      <c r="F22" s="319">
        <v>1560</v>
      </c>
    </row>
    <row r="23" spans="2:6" s="85" customFormat="1" ht="14.65" customHeight="1" x14ac:dyDescent="0.2">
      <c r="B23" s="322" t="s">
        <v>407</v>
      </c>
      <c r="C23" s="319">
        <v>1760</v>
      </c>
      <c r="E23" s="322"/>
      <c r="F23" s="319"/>
    </row>
    <row r="24" spans="2:6" s="85" customFormat="1" ht="14.65" customHeight="1" x14ac:dyDescent="0.2">
      <c r="B24" s="322" t="s">
        <v>408</v>
      </c>
      <c r="C24" s="319">
        <v>1615</v>
      </c>
      <c r="E24" s="322"/>
      <c r="F24" s="319"/>
    </row>
    <row r="25" spans="2:6" s="85" customFormat="1" ht="14.65" customHeight="1" x14ac:dyDescent="0.2">
      <c r="B25" s="322" t="s">
        <v>409</v>
      </c>
      <c r="C25" s="319">
        <v>1321</v>
      </c>
      <c r="E25" s="322"/>
      <c r="F25" s="319"/>
    </row>
    <row r="26" spans="2:6" s="85" customFormat="1" ht="14.65" customHeight="1" x14ac:dyDescent="0.2">
      <c r="B26" s="322" t="s">
        <v>410</v>
      </c>
      <c r="C26" s="319">
        <v>1511</v>
      </c>
      <c r="E26" s="322"/>
      <c r="F26" s="319"/>
    </row>
    <row r="27" spans="2:6" s="85" customFormat="1" ht="14.65" customHeight="1" x14ac:dyDescent="0.2">
      <c r="B27" s="322" t="s">
        <v>411</v>
      </c>
      <c r="C27" s="319">
        <v>1105</v>
      </c>
      <c r="E27" s="322"/>
      <c r="F27" s="319"/>
    </row>
    <row r="28" spans="2:6" s="85" customFormat="1" ht="14.65" customHeight="1" x14ac:dyDescent="0.2">
      <c r="B28" s="322" t="s">
        <v>412</v>
      </c>
      <c r="C28" s="319">
        <v>1000</v>
      </c>
      <c r="E28" s="322"/>
      <c r="F28" s="319"/>
    </row>
    <row r="29" spans="2:6" s="85" customFormat="1" ht="14.65" customHeight="1" x14ac:dyDescent="0.2">
      <c r="B29" s="322" t="s">
        <v>413</v>
      </c>
      <c r="C29" s="319">
        <v>2214</v>
      </c>
      <c r="E29" s="322"/>
      <c r="F29" s="319"/>
    </row>
    <row r="30" spans="2:6" s="85" customFormat="1" ht="14.65" customHeight="1" x14ac:dyDescent="0.2">
      <c r="B30" s="322" t="s">
        <v>414</v>
      </c>
      <c r="C30" s="319">
        <v>1777</v>
      </c>
      <c r="E30" s="322"/>
      <c r="F30" s="319"/>
    </row>
    <row r="31" spans="2:6" s="85" customFormat="1" ht="14.65" customHeight="1" x14ac:dyDescent="0.2">
      <c r="B31" s="322" t="s">
        <v>415</v>
      </c>
      <c r="C31" s="319">
        <v>1110</v>
      </c>
      <c r="E31" s="322"/>
      <c r="F31" s="319"/>
    </row>
    <row r="32" spans="2:6" s="85" customFormat="1" ht="14.65" customHeight="1" x14ac:dyDescent="0.2">
      <c r="B32" s="322" t="s">
        <v>416</v>
      </c>
      <c r="C32" s="319">
        <v>1033</v>
      </c>
      <c r="E32" s="322"/>
      <c r="F32" s="319"/>
    </row>
    <row r="33" spans="2:6" s="85" customFormat="1" ht="14.65" customHeight="1" x14ac:dyDescent="0.2">
      <c r="B33" s="322" t="s">
        <v>417</v>
      </c>
      <c r="C33" s="319">
        <v>1081</v>
      </c>
      <c r="E33" s="322"/>
      <c r="F33" s="319"/>
    </row>
    <row r="34" spans="2:6" s="85" customFormat="1" ht="14.65" customHeight="1" x14ac:dyDescent="0.2">
      <c r="B34" s="322" t="s">
        <v>418</v>
      </c>
      <c r="C34" s="319">
        <v>1250</v>
      </c>
      <c r="E34" s="322"/>
      <c r="F34" s="319"/>
    </row>
    <row r="35" spans="2:6" s="85" customFormat="1" ht="14.65" customHeight="1" x14ac:dyDescent="0.2">
      <c r="B35" s="322" t="s">
        <v>419</v>
      </c>
      <c r="C35" s="319">
        <v>1249</v>
      </c>
      <c r="E35" s="322"/>
      <c r="F35" s="319"/>
    </row>
    <row r="36" spans="2:6" s="85" customFormat="1" ht="11.25" x14ac:dyDescent="0.2">
      <c r="B36" s="323" t="s">
        <v>420</v>
      </c>
      <c r="C36" s="320">
        <v>2005</v>
      </c>
      <c r="E36" s="323"/>
      <c r="F36" s="320"/>
    </row>
    <row r="37" spans="2:6" x14ac:dyDescent="0.2">
      <c r="B37"/>
    </row>
    <row r="47" spans="2:6" x14ac:dyDescent="0.2">
      <c r="B47" s="175"/>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E47"/>
  <sheetViews>
    <sheetView showGridLines="0" topLeftCell="A6" workbookViewId="0">
      <selection activeCell="D25" sqref="D25"/>
    </sheetView>
  </sheetViews>
  <sheetFormatPr defaultColWidth="9.140625" defaultRowHeight="12.75" x14ac:dyDescent="0.2"/>
  <cols>
    <col min="1" max="1" width="1.42578125" style="78" customWidth="1"/>
    <col min="2" max="2" width="30.7109375" style="78" customWidth="1"/>
    <col min="3" max="3" width="24.85546875" style="78" customWidth="1"/>
    <col min="4" max="4" width="30.7109375" style="78" customWidth="1"/>
    <col min="5" max="5" width="24.7109375" style="78" customWidth="1"/>
    <col min="6" max="6" width="4.7109375" style="78" customWidth="1"/>
    <col min="7" max="16384" width="9.140625" style="78"/>
  </cols>
  <sheetData>
    <row r="1" spans="1:5" x14ac:dyDescent="0.2">
      <c r="A1" s="387" t="s">
        <v>165</v>
      </c>
      <c r="B1" s="387"/>
      <c r="C1" s="387"/>
      <c r="D1" s="387"/>
      <c r="E1" s="387"/>
    </row>
    <row r="3" spans="1:5" s="82" customFormat="1" x14ac:dyDescent="0.2">
      <c r="B3" s="137" t="s">
        <v>101</v>
      </c>
    </row>
    <row r="4" spans="1:5" s="82" customFormat="1" x14ac:dyDescent="0.2">
      <c r="B4" s="137" t="s">
        <v>102</v>
      </c>
    </row>
    <row r="5" spans="1:5" s="82" customFormat="1" x14ac:dyDescent="0.2">
      <c r="B5" s="137"/>
    </row>
    <row r="6" spans="1:5" x14ac:dyDescent="0.2">
      <c r="B6" s="135" t="str">
        <f>'ASA1'!C9</f>
        <v>Winchester Community Unit School District</v>
      </c>
    </row>
    <row r="7" spans="1:5" x14ac:dyDescent="0.2">
      <c r="B7" s="83" t="str">
        <f>'ASA1'!C10</f>
        <v>01-086-0010-26</v>
      </c>
    </row>
    <row r="8" spans="1:5" x14ac:dyDescent="0.2">
      <c r="B8" s="83"/>
    </row>
    <row r="9" spans="1:5" x14ac:dyDescent="0.2">
      <c r="B9" s="408" t="s">
        <v>97</v>
      </c>
      <c r="C9" s="409"/>
      <c r="D9" s="409"/>
      <c r="E9" s="409"/>
    </row>
    <row r="10" spans="1:5" x14ac:dyDescent="0.2">
      <c r="B10" s="81"/>
      <c r="C10" s="79"/>
    </row>
    <row r="11" spans="1:5" x14ac:dyDescent="0.2">
      <c r="B11" s="282" t="s">
        <v>91</v>
      </c>
      <c r="C11" s="283" t="s">
        <v>87</v>
      </c>
      <c r="D11" s="282" t="s">
        <v>91</v>
      </c>
      <c r="E11" s="283" t="s">
        <v>87</v>
      </c>
    </row>
    <row r="12" spans="1:5" s="85" customFormat="1" ht="14.65" customHeight="1" x14ac:dyDescent="0.2">
      <c r="B12" s="322" t="s">
        <v>432</v>
      </c>
      <c r="C12" s="319">
        <v>619</v>
      </c>
      <c r="D12" s="322" t="s">
        <v>457</v>
      </c>
      <c r="E12" s="319">
        <v>606</v>
      </c>
    </row>
    <row r="13" spans="1:5" s="85" customFormat="1" ht="14.65" customHeight="1" x14ac:dyDescent="0.2">
      <c r="B13" s="322" t="s">
        <v>433</v>
      </c>
      <c r="C13" s="319">
        <v>756</v>
      </c>
      <c r="D13" s="322" t="s">
        <v>458</v>
      </c>
      <c r="E13" s="319">
        <v>582</v>
      </c>
    </row>
    <row r="14" spans="1:5" s="85" customFormat="1" ht="14.65" customHeight="1" x14ac:dyDescent="0.2">
      <c r="B14" s="322" t="s">
        <v>434</v>
      </c>
      <c r="C14" s="319">
        <v>641</v>
      </c>
      <c r="D14" s="322" t="s">
        <v>459</v>
      </c>
      <c r="E14" s="319">
        <v>802</v>
      </c>
    </row>
    <row r="15" spans="1:5" s="85" customFormat="1" ht="14.65" customHeight="1" x14ac:dyDescent="0.2">
      <c r="B15" s="322" t="s">
        <v>435</v>
      </c>
      <c r="C15" s="319">
        <v>828</v>
      </c>
      <c r="D15" s="322" t="s">
        <v>460</v>
      </c>
      <c r="E15" s="319">
        <v>593</v>
      </c>
    </row>
    <row r="16" spans="1:5" s="85" customFormat="1" ht="14.65" customHeight="1" x14ac:dyDescent="0.2">
      <c r="B16" s="322" t="s">
        <v>436</v>
      </c>
      <c r="C16" s="319">
        <v>690</v>
      </c>
      <c r="D16" s="322" t="s">
        <v>461</v>
      </c>
      <c r="E16" s="319">
        <v>900</v>
      </c>
    </row>
    <row r="17" spans="2:5" s="85" customFormat="1" ht="14.65" customHeight="1" x14ac:dyDescent="0.2">
      <c r="B17" s="322" t="s">
        <v>437</v>
      </c>
      <c r="C17" s="319">
        <v>549</v>
      </c>
      <c r="D17" s="322" t="s">
        <v>462</v>
      </c>
      <c r="E17" s="319">
        <v>927</v>
      </c>
    </row>
    <row r="18" spans="2:5" s="85" customFormat="1" ht="14.65" customHeight="1" x14ac:dyDescent="0.2">
      <c r="B18" s="322" t="s">
        <v>438</v>
      </c>
      <c r="C18" s="319">
        <v>728</v>
      </c>
      <c r="D18" s="322" t="s">
        <v>463</v>
      </c>
      <c r="E18" s="319">
        <v>621</v>
      </c>
    </row>
    <row r="19" spans="2:5" s="85" customFormat="1" ht="14.65" customHeight="1" x14ac:dyDescent="0.2">
      <c r="B19" s="322" t="s">
        <v>439</v>
      </c>
      <c r="C19" s="319">
        <v>797</v>
      </c>
      <c r="D19" s="322" t="s">
        <v>464</v>
      </c>
      <c r="E19" s="319">
        <v>502</v>
      </c>
    </row>
    <row r="20" spans="2:5" s="85" customFormat="1" ht="14.65" customHeight="1" x14ac:dyDescent="0.2">
      <c r="B20" s="322" t="s">
        <v>440</v>
      </c>
      <c r="C20" s="319">
        <v>738</v>
      </c>
      <c r="D20" s="322" t="s">
        <v>465</v>
      </c>
      <c r="E20" s="319">
        <v>567</v>
      </c>
    </row>
    <row r="21" spans="2:5" s="85" customFormat="1" ht="14.65" customHeight="1" x14ac:dyDescent="0.2">
      <c r="B21" s="322" t="s">
        <v>441</v>
      </c>
      <c r="C21" s="319">
        <v>953</v>
      </c>
      <c r="D21" s="322" t="s">
        <v>466</v>
      </c>
      <c r="E21" s="319">
        <v>859</v>
      </c>
    </row>
    <row r="22" spans="2:5" s="85" customFormat="1" ht="14.65" customHeight="1" x14ac:dyDescent="0.2">
      <c r="B22" s="322" t="s">
        <v>442</v>
      </c>
      <c r="C22" s="319">
        <v>800</v>
      </c>
      <c r="D22" s="322" t="s">
        <v>467</v>
      </c>
      <c r="E22" s="319">
        <v>863</v>
      </c>
    </row>
    <row r="23" spans="2:5" s="85" customFormat="1" ht="14.65" customHeight="1" x14ac:dyDescent="0.2">
      <c r="B23" s="322" t="s">
        <v>443</v>
      </c>
      <c r="C23" s="319">
        <v>885</v>
      </c>
      <c r="D23" s="322" t="s">
        <v>468</v>
      </c>
      <c r="E23" s="319">
        <v>699</v>
      </c>
    </row>
    <row r="24" spans="2:5" s="85" customFormat="1" ht="14.65" customHeight="1" x14ac:dyDescent="0.2">
      <c r="B24" s="322" t="s">
        <v>444</v>
      </c>
      <c r="C24" s="319">
        <v>537</v>
      </c>
      <c r="D24" s="322" t="s">
        <v>469</v>
      </c>
      <c r="E24" s="319">
        <v>527</v>
      </c>
    </row>
    <row r="25" spans="2:5" s="85" customFormat="1" ht="14.65" customHeight="1" x14ac:dyDescent="0.2">
      <c r="B25" s="322" t="s">
        <v>445</v>
      </c>
      <c r="C25" s="319">
        <v>782</v>
      </c>
      <c r="D25" s="322"/>
      <c r="E25" s="319"/>
    </row>
    <row r="26" spans="2:5" s="85" customFormat="1" ht="14.65" customHeight="1" x14ac:dyDescent="0.2">
      <c r="B26" s="322" t="s">
        <v>446</v>
      </c>
      <c r="C26" s="319">
        <v>595</v>
      </c>
      <c r="D26" s="322"/>
      <c r="E26" s="319"/>
    </row>
    <row r="27" spans="2:5" s="85" customFormat="1" ht="14.65" customHeight="1" x14ac:dyDescent="0.2">
      <c r="B27" s="322" t="s">
        <v>447</v>
      </c>
      <c r="C27" s="319">
        <v>701</v>
      </c>
      <c r="D27" s="322"/>
      <c r="E27" s="319"/>
    </row>
    <row r="28" spans="2:5" s="85" customFormat="1" ht="14.65" customHeight="1" x14ac:dyDescent="0.2">
      <c r="B28" s="322" t="s">
        <v>448</v>
      </c>
      <c r="C28" s="319">
        <v>788</v>
      </c>
      <c r="D28" s="322"/>
      <c r="E28" s="319"/>
    </row>
    <row r="29" spans="2:5" s="85" customFormat="1" ht="14.65" customHeight="1" x14ac:dyDescent="0.2">
      <c r="B29" s="322" t="s">
        <v>449</v>
      </c>
      <c r="C29" s="319">
        <v>631</v>
      </c>
      <c r="D29" s="322"/>
      <c r="E29" s="319"/>
    </row>
    <row r="30" spans="2:5" s="85" customFormat="1" ht="14.65" customHeight="1" x14ac:dyDescent="0.2">
      <c r="B30" s="322" t="s">
        <v>450</v>
      </c>
      <c r="C30" s="319">
        <v>760</v>
      </c>
      <c r="D30" s="322"/>
      <c r="E30" s="319"/>
    </row>
    <row r="31" spans="2:5" s="85" customFormat="1" ht="14.65" customHeight="1" x14ac:dyDescent="0.2">
      <c r="B31" s="322" t="s">
        <v>451</v>
      </c>
      <c r="C31" s="319">
        <v>696</v>
      </c>
      <c r="D31" s="322"/>
      <c r="E31" s="319"/>
    </row>
    <row r="32" spans="2:5" s="85" customFormat="1" ht="14.65" customHeight="1" x14ac:dyDescent="0.2">
      <c r="B32" s="322" t="s">
        <v>452</v>
      </c>
      <c r="C32" s="319">
        <v>760</v>
      </c>
      <c r="D32" s="322"/>
      <c r="E32" s="319"/>
    </row>
    <row r="33" spans="2:5" s="85" customFormat="1" ht="14.65" customHeight="1" x14ac:dyDescent="0.2">
      <c r="B33" s="322" t="s">
        <v>453</v>
      </c>
      <c r="C33" s="319">
        <v>651</v>
      </c>
      <c r="D33" s="322"/>
      <c r="E33" s="319"/>
    </row>
    <row r="34" spans="2:5" s="85" customFormat="1" ht="14.65" customHeight="1" x14ac:dyDescent="0.2">
      <c r="B34" s="322" t="s">
        <v>454</v>
      </c>
      <c r="C34" s="319">
        <v>668</v>
      </c>
      <c r="D34" s="322"/>
      <c r="E34" s="319"/>
    </row>
    <row r="35" spans="2:5" s="85" customFormat="1" ht="14.65" customHeight="1" x14ac:dyDescent="0.2">
      <c r="B35" s="322" t="s">
        <v>455</v>
      </c>
      <c r="C35" s="319">
        <v>648</v>
      </c>
      <c r="D35" s="322"/>
      <c r="E35" s="319"/>
    </row>
    <row r="36" spans="2:5" s="85" customFormat="1" ht="11.25" x14ac:dyDescent="0.2">
      <c r="B36" s="323" t="s">
        <v>456</v>
      </c>
      <c r="C36" s="320">
        <v>705</v>
      </c>
      <c r="D36" s="323"/>
      <c r="E36" s="320"/>
    </row>
    <row r="37" spans="2:5" x14ac:dyDescent="0.2">
      <c r="B37"/>
    </row>
    <row r="47" spans="2:5" x14ac:dyDescent="0.2">
      <c r="B47" s="175"/>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fitToPage="1"/>
  </sheetPr>
  <dimension ref="A1:D26"/>
  <sheetViews>
    <sheetView showGridLines="0" zoomScaleNormal="100" workbookViewId="0">
      <selection activeCell="B25" sqref="B25"/>
    </sheetView>
  </sheetViews>
  <sheetFormatPr defaultColWidth="9.140625" defaultRowHeight="12.75" x14ac:dyDescent="0.2"/>
  <cols>
    <col min="1" max="1" width="84.5703125" style="221" customWidth="1"/>
    <col min="2" max="2" width="31.7109375" style="220" customWidth="1"/>
    <col min="3" max="3" width="4.140625" style="220" customWidth="1"/>
    <col min="4" max="4" width="7.7109375" style="220" customWidth="1"/>
    <col min="5" max="16384" width="9.140625" style="220"/>
  </cols>
  <sheetData>
    <row r="1" spans="1:4" ht="15" x14ac:dyDescent="0.2">
      <c r="A1" s="410" t="s">
        <v>199</v>
      </c>
      <c r="B1" s="411"/>
      <c r="C1" s="219"/>
      <c r="D1" s="219"/>
    </row>
    <row r="2" spans="1:4" ht="4.5" customHeight="1" x14ac:dyDescent="0.2"/>
    <row r="3" spans="1:4" ht="7.5" customHeight="1" x14ac:dyDescent="0.2"/>
    <row r="4" spans="1:4" ht="39" customHeight="1" x14ac:dyDescent="0.2">
      <c r="A4" s="414" t="s">
        <v>167</v>
      </c>
      <c r="B4" s="413"/>
      <c r="C4" s="221"/>
      <c r="D4" s="221"/>
    </row>
    <row r="5" spans="1:4" ht="9.75" customHeight="1" x14ac:dyDescent="0.2">
      <c r="A5" s="415"/>
      <c r="B5" s="416"/>
      <c r="C5" s="339"/>
    </row>
    <row r="6" spans="1:4" ht="25.5" x14ac:dyDescent="0.2">
      <c r="A6" s="335" t="s">
        <v>188</v>
      </c>
      <c r="B6" s="231"/>
      <c r="C6" s="339"/>
    </row>
    <row r="7" spans="1:4" ht="102.75" customHeight="1" x14ac:dyDescent="0.2">
      <c r="A7" s="234"/>
      <c r="B7" s="235"/>
    </row>
    <row r="8" spans="1:4" ht="18" thickBot="1" x14ac:dyDescent="0.25">
      <c r="A8" s="419" t="s">
        <v>214</v>
      </c>
      <c r="B8" s="419"/>
    </row>
    <row r="9" spans="1:4" ht="43.5" customHeight="1" thickBot="1" x14ac:dyDescent="0.35">
      <c r="A9" s="417" t="s">
        <v>213</v>
      </c>
      <c r="B9" s="418"/>
      <c r="C9" s="341"/>
    </row>
    <row r="10" spans="1:4" ht="54" customHeight="1" x14ac:dyDescent="0.2">
      <c r="A10" s="412" t="s">
        <v>200</v>
      </c>
      <c r="B10" s="413"/>
      <c r="C10" s="221"/>
      <c r="D10" s="221"/>
    </row>
    <row r="11" spans="1:4" ht="6" customHeight="1" x14ac:dyDescent="0.2">
      <c r="A11" s="230"/>
      <c r="B11" s="231"/>
    </row>
    <row r="12" spans="1:4" ht="30.75" customHeight="1" x14ac:dyDescent="0.2">
      <c r="A12" s="412" t="s">
        <v>125</v>
      </c>
      <c r="B12" s="413"/>
    </row>
    <row r="13" spans="1:4" ht="4.5" customHeight="1" x14ac:dyDescent="0.2">
      <c r="A13" s="230"/>
      <c r="B13" s="231"/>
    </row>
    <row r="14" spans="1:4" ht="62.25" customHeight="1" x14ac:dyDescent="0.2">
      <c r="A14" s="412" t="s">
        <v>201</v>
      </c>
      <c r="B14" s="413"/>
    </row>
    <row r="15" spans="1:4" ht="3" customHeight="1" x14ac:dyDescent="0.2">
      <c r="A15" s="230"/>
      <c r="B15" s="231"/>
    </row>
    <row r="16" spans="1:4" ht="29.25" customHeight="1" x14ac:dyDescent="0.2">
      <c r="A16" s="412" t="s">
        <v>126</v>
      </c>
      <c r="B16" s="413"/>
    </row>
    <row r="17" spans="1:2" ht="6.75" customHeight="1" x14ac:dyDescent="0.2"/>
    <row r="18" spans="1:2" ht="13.5" customHeight="1" x14ac:dyDescent="0.2">
      <c r="A18" s="232" t="s">
        <v>121</v>
      </c>
      <c r="B18" s="228">
        <v>1</v>
      </c>
    </row>
    <row r="19" spans="1:2" ht="14.25" customHeight="1" x14ac:dyDescent="0.2">
      <c r="A19" s="227"/>
      <c r="B19" s="224" t="s">
        <v>184</v>
      </c>
    </row>
    <row r="20" spans="1:2" ht="13.5" customHeight="1" x14ac:dyDescent="0.2">
      <c r="A20" s="232" t="s">
        <v>122</v>
      </c>
      <c r="B20" s="229">
        <v>129639</v>
      </c>
    </row>
    <row r="21" spans="1:2" ht="13.5" customHeight="1" x14ac:dyDescent="0.2">
      <c r="A21" s="227"/>
      <c r="B21" s="225" t="s">
        <v>185</v>
      </c>
    </row>
    <row r="22" spans="1:2" ht="25.5" x14ac:dyDescent="0.2">
      <c r="A22" s="233" t="s">
        <v>124</v>
      </c>
      <c r="B22" s="228">
        <v>0</v>
      </c>
    </row>
    <row r="23" spans="1:2" ht="12.75" customHeight="1" x14ac:dyDescent="0.2">
      <c r="A23" s="340" t="s">
        <v>212</v>
      </c>
      <c r="B23" s="226" t="s">
        <v>184</v>
      </c>
    </row>
    <row r="24" spans="1:2" ht="40.5" customHeight="1" x14ac:dyDescent="0.2">
      <c r="A24" s="232" t="s">
        <v>123</v>
      </c>
      <c r="B24" s="229">
        <v>0</v>
      </c>
    </row>
    <row r="25" spans="1:2" ht="14.25" customHeight="1" x14ac:dyDescent="0.2">
      <c r="A25" s="340" t="s">
        <v>212</v>
      </c>
      <c r="B25" s="223" t="s">
        <v>185</v>
      </c>
    </row>
    <row r="26" spans="1:2" x14ac:dyDescent="0.2">
      <c r="B26" s="222"/>
    </row>
  </sheetData>
  <mergeCells count="9">
    <mergeCell ref="A1:B1"/>
    <mergeCell ref="A12:B12"/>
    <mergeCell ref="A14:B14"/>
    <mergeCell ref="A16:B16"/>
    <mergeCell ref="A4:B4"/>
    <mergeCell ref="A10:B10"/>
    <mergeCell ref="A5:B5"/>
    <mergeCell ref="A9:B9"/>
    <mergeCell ref="A8:B8"/>
  </mergeCells>
  <phoneticPr fontId="2" type="noConversion"/>
  <printOptions headings="1"/>
  <pageMargins left="0.75" right="0" top="0.72" bottom="0.21" header="0.22" footer="0.17"/>
  <pageSetup scale="90"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3" r:id="rId4">
          <objectPr defaultSize="0" autoPict="0" r:id="rId5">
            <anchor moveWithCells="1">
              <from>
                <xdr:col>0</xdr:col>
                <xdr:colOff>2124075</xdr:colOff>
                <xdr:row>6</xdr:row>
                <xdr:rowOff>114300</xdr:rowOff>
              </from>
              <to>
                <xdr:col>0</xdr:col>
                <xdr:colOff>3371850</xdr:colOff>
                <xdr:row>6</xdr:row>
                <xdr:rowOff>1047750</xdr:rowOff>
              </to>
            </anchor>
          </objectPr>
        </oleObject>
      </mc:Choice>
      <mc:Fallback>
        <oleObject progId="Acrobat Document" dvAspect="DVASPECT_ICON" shapeId="163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2.xml><?xml version="1.0" encoding="utf-8"?>
<ds:datastoreItem xmlns:ds="http://schemas.openxmlformats.org/officeDocument/2006/customXml" ds:itemID="{6E5C3C5D-577F-4EC7-98D9-7B62CCCEF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6B1D56-EA82-469A-9BB2-87F49CC1999A}">
  <ds:schemaRefs>
    <ds:schemaRef ds:uri="6ce3111e-7420-4802-b50a-75d4e9a0b980"/>
    <ds:schemaRef ds:uri="http://purl.org/dc/dcmitype/"/>
    <ds:schemaRef ds:uri="4d435f69-8686-490b-bd6d-b153bf22ab50"/>
    <ds:schemaRef ds:uri="http://schemas.openxmlformats.org/package/2006/metadata/core-properties"/>
    <ds:schemaRef ds:uri="http://schemas.microsoft.com/office/2006/documentManagement/types"/>
    <ds:schemaRef ds:uri="http://schemas.microsoft.com/office/2006/metadata/properties"/>
    <ds:schemaRef ds:uri="http://schemas.microsoft.com/sharepoint/v3"/>
    <ds:schemaRef ds:uri="http://schemas.microsoft.com/office/infopath/2007/PartnerControls"/>
    <ds:schemaRef ds:uri="http://purl.org/dc/terms/"/>
    <ds:schemaRef ds:uri="d21dc803-237d-4c68-8692-8d731fd2911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ASA21Form (v2).xlsx</dc:title>
  <dc:creator>KOLAZ CHRISTINE</dc:creator>
  <cp:keywords/>
  <cp:lastModifiedBy>aslagle</cp:lastModifiedBy>
  <cp:lastPrinted>2021-11-30T21:22:32Z</cp:lastPrinted>
  <dcterms:created xsi:type="dcterms:W3CDTF">2001-07-03T18:32:58Z</dcterms:created>
  <dcterms:modified xsi:type="dcterms:W3CDTF">2021-11-30T21:40:31Z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